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EXERCÍCIO 2024\CONTRATOS\PLANILHAS DE CUSTOS PARA LICITAÇÕES\"/>
    </mc:Choice>
  </mc:AlternateContent>
  <bookViews>
    <workbookView xWindow="0" yWindow="0" windowWidth="28800" windowHeight="12435" activeTab="1"/>
  </bookViews>
  <sheets>
    <sheet name="IMPRESSÃO" sheetId="7" r:id="rId1"/>
    <sheet name="PLANILHA DE CUSTOS" sheetId="1" r:id="rId2"/>
    <sheet name="OBSERVAÇÕES" sheetId="4" r:id="rId3"/>
    <sheet name="PLANILHA PARA ORÇAMENTO" sheetId="5" r:id="rId4"/>
    <sheet name="DETALHAMENTO ENCARGOS" sheetId="6" r:id="rId5"/>
    <sheet name="SIMPLES NACIONAL" sheetId="3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" i="1" l="1"/>
  <c r="F125" i="1" l="1"/>
  <c r="B353" i="7"/>
  <c r="G348" i="7"/>
  <c r="G347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14" i="7"/>
  <c r="G313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282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66" i="7"/>
  <c r="G265" i="7"/>
  <c r="G246" i="7"/>
  <c r="G247" i="7"/>
  <c r="G248" i="7"/>
  <c r="G249" i="7"/>
  <c r="G250" i="7"/>
  <c r="G251" i="7"/>
  <c r="G252" i="7"/>
  <c r="G253" i="7"/>
  <c r="G254" i="7"/>
  <c r="G255" i="7"/>
  <c r="G245" i="7"/>
  <c r="I117" i="1"/>
  <c r="G241" i="7"/>
  <c r="G240" i="7"/>
  <c r="G239" i="7"/>
  <c r="G234" i="7"/>
  <c r="G233" i="7"/>
  <c r="G220" i="7"/>
  <c r="G219" i="7"/>
  <c r="G218" i="7"/>
  <c r="G217" i="7"/>
  <c r="G229" i="7"/>
  <c r="G228" i="7"/>
  <c r="G227" i="7"/>
  <c r="G226" i="7"/>
  <c r="G208" i="7"/>
  <c r="G207" i="7"/>
  <c r="G204" i="7"/>
  <c r="G203" i="7"/>
  <c r="G202" i="7"/>
  <c r="G201" i="7"/>
  <c r="L47" i="1"/>
  <c r="G198" i="7" s="1"/>
  <c r="G197" i="7"/>
  <c r="G196" i="7"/>
  <c r="G195" i="7"/>
  <c r="G194" i="7"/>
  <c r="G191" i="7"/>
  <c r="G190" i="7"/>
  <c r="G175" i="7"/>
  <c r="G176" i="7"/>
  <c r="G177" i="7"/>
  <c r="G178" i="7"/>
  <c r="G179" i="7"/>
  <c r="G180" i="7"/>
  <c r="G181" i="7"/>
  <c r="G182" i="7"/>
  <c r="G183" i="7"/>
  <c r="G174" i="7"/>
  <c r="G173" i="7"/>
  <c r="G172" i="7"/>
  <c r="G168" i="7"/>
  <c r="G167" i="7"/>
  <c r="G166" i="7"/>
  <c r="G158" i="7"/>
  <c r="G157" i="7"/>
  <c r="G153" i="7"/>
  <c r="G152" i="7"/>
  <c r="G151" i="7"/>
  <c r="G150" i="7"/>
  <c r="G147" i="7"/>
  <c r="G146" i="7"/>
  <c r="G145" i="7"/>
  <c r="G144" i="7"/>
  <c r="G141" i="7"/>
  <c r="G140" i="7"/>
  <c r="G139" i="7"/>
  <c r="G138" i="7"/>
  <c r="G135" i="7"/>
  <c r="G134" i="7"/>
  <c r="G131" i="7"/>
  <c r="G130" i="7"/>
  <c r="G129" i="7"/>
  <c r="G128" i="7"/>
  <c r="G125" i="7"/>
  <c r="G124" i="7"/>
  <c r="G123" i="7"/>
  <c r="G122" i="7"/>
  <c r="G121" i="7"/>
  <c r="G118" i="7"/>
  <c r="G117" i="7"/>
  <c r="G116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1" i="7"/>
  <c r="G90" i="7"/>
  <c r="G89" i="7"/>
  <c r="G84" i="7"/>
  <c r="G83" i="7"/>
  <c r="G79" i="7"/>
  <c r="G78" i="7"/>
  <c r="G77" i="7"/>
  <c r="G76" i="7"/>
  <c r="G73" i="7"/>
  <c r="G72" i="7"/>
  <c r="G71" i="7"/>
  <c r="G70" i="7"/>
  <c r="G67" i="7"/>
  <c r="G66" i="7"/>
  <c r="G65" i="7"/>
  <c r="G64" i="7"/>
  <c r="G61" i="7"/>
  <c r="G60" i="7"/>
  <c r="G57" i="7"/>
  <c r="G56" i="7"/>
  <c r="G55" i="7"/>
  <c r="G54" i="7"/>
  <c r="G51" i="7"/>
  <c r="G50" i="7"/>
  <c r="G49" i="7"/>
  <c r="G48" i="7"/>
  <c r="F48" i="7"/>
  <c r="G47" i="7"/>
  <c r="F47" i="7"/>
  <c r="G44" i="7"/>
  <c r="G43" i="7"/>
  <c r="D31" i="7"/>
  <c r="F26" i="7"/>
  <c r="B23" i="7"/>
  <c r="E23" i="7"/>
  <c r="F22" i="7"/>
  <c r="E18" i="7"/>
  <c r="B18" i="7"/>
  <c r="F17" i="7"/>
  <c r="G13" i="7"/>
  <c r="F13" i="7"/>
  <c r="E13" i="7"/>
  <c r="B13" i="7"/>
  <c r="F12" i="7"/>
  <c r="G214" i="7"/>
  <c r="I55" i="1" l="1"/>
  <c r="F55" i="1"/>
  <c r="C55" i="1"/>
  <c r="H114" i="1" l="1"/>
  <c r="N104" i="1"/>
  <c r="H95" i="1"/>
  <c r="H86" i="1"/>
  <c r="H76" i="1"/>
  <c r="H67" i="1"/>
  <c r="H60" i="1"/>
  <c r="H51" i="1"/>
  <c r="J41" i="1"/>
  <c r="C99" i="1" l="1"/>
  <c r="C127" i="1" s="1"/>
  <c r="F99" i="1"/>
  <c r="F128" i="1" s="1"/>
  <c r="F22" i="5" l="1"/>
  <c r="G22" i="5" s="1"/>
  <c r="E22" i="5"/>
  <c r="F16" i="5"/>
  <c r="G16" i="5" s="1"/>
  <c r="E16" i="5"/>
  <c r="F11" i="5"/>
  <c r="G11" i="5" s="1"/>
  <c r="E11" i="5"/>
  <c r="G23" i="5" l="1"/>
  <c r="C117" i="1"/>
  <c r="F117" i="1"/>
  <c r="C35" i="1"/>
  <c r="C118" i="1" s="1"/>
  <c r="R109" i="1"/>
  <c r="R110" i="1" s="1"/>
  <c r="I126" i="1" s="1"/>
  <c r="L109" i="1"/>
  <c r="L110" i="1" s="1"/>
  <c r="F127" i="1" s="1"/>
  <c r="F109" i="1"/>
  <c r="G25" i="5" l="1"/>
  <c r="G27" i="5"/>
  <c r="F110" i="1"/>
  <c r="C126" i="1" s="1"/>
  <c r="I91" i="1"/>
  <c r="I125" i="1" s="1"/>
  <c r="F91" i="1"/>
  <c r="F126" i="1" s="1"/>
  <c r="C91" i="1"/>
  <c r="C125" i="1" s="1"/>
  <c r="I89" i="1"/>
  <c r="F89" i="1"/>
  <c r="C89" i="1"/>
  <c r="I81" i="1"/>
  <c r="I124" i="1" s="1"/>
  <c r="F81" i="1"/>
  <c r="C81" i="1"/>
  <c r="C124" i="1" s="1"/>
  <c r="I72" i="1"/>
  <c r="I123" i="1" s="1"/>
  <c r="F72" i="1"/>
  <c r="F124" i="1" s="1"/>
  <c r="C72" i="1"/>
  <c r="C123" i="1" s="1"/>
  <c r="E61" i="1"/>
  <c r="H61" i="1" s="1"/>
  <c r="I63" i="1"/>
  <c r="I122" i="1" s="1"/>
  <c r="F63" i="1"/>
  <c r="F123" i="1" s="1"/>
  <c r="C63" i="1"/>
  <c r="C122" i="1" s="1"/>
  <c r="I56" i="1"/>
  <c r="I121" i="1" s="1"/>
  <c r="F56" i="1"/>
  <c r="F122" i="1" s="1"/>
  <c r="C56" i="1"/>
  <c r="C121" i="1" s="1"/>
  <c r="H46" i="1"/>
  <c r="D46" i="1"/>
  <c r="L43" i="1"/>
  <c r="L45" i="1" s="1"/>
  <c r="H43" i="1"/>
  <c r="H45" i="1" s="1"/>
  <c r="D43" i="1"/>
  <c r="D45" i="1" s="1"/>
  <c r="G30" i="5" l="1"/>
  <c r="G28" i="5"/>
  <c r="D47" i="1"/>
  <c r="C120" i="1" s="1"/>
  <c r="C128" i="1" s="1"/>
  <c r="H47" i="1"/>
  <c r="F121" i="1" s="1"/>
  <c r="F36" i="1" l="1"/>
  <c r="F119" i="1" s="1"/>
  <c r="F35" i="1" l="1"/>
  <c r="F118" i="1" s="1"/>
  <c r="F129" i="1" s="1"/>
  <c r="G184" i="7" s="1"/>
  <c r="E15" i="1"/>
  <c r="E10" i="1"/>
  <c r="E20" i="1"/>
  <c r="F14" i="1"/>
  <c r="F9" i="1"/>
  <c r="L46" i="1" l="1"/>
  <c r="I35" i="1"/>
  <c r="F19" i="1"/>
  <c r="I39" i="3"/>
  <c r="I122" i="3"/>
  <c r="F122" i="3"/>
  <c r="C122" i="3"/>
  <c r="F41" i="3"/>
  <c r="I95" i="3"/>
  <c r="F95" i="3"/>
  <c r="C95" i="3"/>
  <c r="I105" i="3"/>
  <c r="F105" i="3"/>
  <c r="C105" i="3"/>
  <c r="I73" i="3"/>
  <c r="F73" i="3"/>
  <c r="C73" i="3"/>
  <c r="I62" i="3"/>
  <c r="F62" i="3"/>
  <c r="C62" i="3"/>
  <c r="I40" i="3" l="1"/>
  <c r="I142" i="3" s="1"/>
  <c r="C40" i="3"/>
  <c r="C142" i="3" s="1"/>
  <c r="F152" i="3"/>
  <c r="I151" i="3"/>
  <c r="F151" i="3"/>
  <c r="C151" i="3"/>
  <c r="I150" i="3"/>
  <c r="C150" i="3"/>
  <c r="F147" i="3"/>
  <c r="I146" i="3"/>
  <c r="C146" i="3"/>
  <c r="I141" i="3"/>
  <c r="F141" i="3"/>
  <c r="C141" i="3"/>
  <c r="R132" i="3"/>
  <c r="R134" i="3" s="1"/>
  <c r="I152" i="3" s="1"/>
  <c r="L132" i="3"/>
  <c r="L134" i="3" s="1"/>
  <c r="F153" i="3" s="1"/>
  <c r="F132" i="3"/>
  <c r="F134" i="3" s="1"/>
  <c r="C152" i="3" s="1"/>
  <c r="I107" i="3"/>
  <c r="I149" i="3" s="1"/>
  <c r="F107" i="3"/>
  <c r="F150" i="3" s="1"/>
  <c r="C107" i="3"/>
  <c r="C149" i="3" s="1"/>
  <c r="I97" i="3"/>
  <c r="I148" i="3" s="1"/>
  <c r="F97" i="3"/>
  <c r="F149" i="3" s="1"/>
  <c r="C97" i="3"/>
  <c r="C148" i="3" s="1"/>
  <c r="I86" i="3"/>
  <c r="I147" i="3" s="1"/>
  <c r="F86" i="3"/>
  <c r="F148" i="3" s="1"/>
  <c r="C86" i="3"/>
  <c r="C147" i="3" s="1"/>
  <c r="F63" i="3"/>
  <c r="F65" i="3" s="1"/>
  <c r="F146" i="3" s="1"/>
  <c r="I63" i="3"/>
  <c r="I65" i="3" s="1"/>
  <c r="I145" i="3" s="1"/>
  <c r="C63" i="3"/>
  <c r="C65" i="3" s="1"/>
  <c r="C145" i="3" s="1"/>
  <c r="L51" i="3"/>
  <c r="D51" i="3"/>
  <c r="L48" i="3"/>
  <c r="L50" i="3" s="1"/>
  <c r="H48" i="3"/>
  <c r="H50" i="3" s="1"/>
  <c r="D48" i="3"/>
  <c r="D50" i="3" s="1"/>
  <c r="F143" i="3" l="1"/>
  <c r="F40" i="3"/>
  <c r="F142" i="3" s="1"/>
  <c r="F154" i="3" s="1"/>
  <c r="E24" i="3" s="1"/>
  <c r="G24" i="3" s="1"/>
  <c r="D52" i="3"/>
  <c r="D54" i="3" s="1"/>
  <c r="C144" i="3" s="1"/>
  <c r="C153" i="3" s="1"/>
  <c r="E18" i="3" s="1"/>
  <c r="G18" i="3" s="1"/>
  <c r="L52" i="3"/>
  <c r="L54" i="3" s="1"/>
  <c r="I144" i="3" s="1"/>
  <c r="I153" i="3" s="1"/>
  <c r="E11" i="3" s="1"/>
  <c r="G11" i="3" s="1"/>
  <c r="H51" i="3"/>
  <c r="H52" i="3" s="1"/>
  <c r="H54" i="3" s="1"/>
  <c r="F145" i="3" s="1"/>
  <c r="G26" i="3" l="1"/>
  <c r="I118" i="1"/>
  <c r="I128" i="1" s="1"/>
  <c r="G256" i="7" s="1"/>
  <c r="F20" i="1" l="1"/>
  <c r="F15" i="1"/>
  <c r="G29" i="3"/>
  <c r="G31" i="3" s="1"/>
  <c r="G33" i="3" s="1"/>
  <c r="G15" i="1" l="1"/>
  <c r="G18" i="7" s="1"/>
  <c r="F18" i="7"/>
  <c r="G20" i="1"/>
  <c r="G23" i="7" s="1"/>
  <c r="F23" i="7"/>
  <c r="F10" i="1"/>
  <c r="G10" i="1" s="1"/>
  <c r="G21" i="1" s="1"/>
  <c r="G23" i="1" l="1"/>
  <c r="G24" i="7"/>
  <c r="G25" i="1" l="1"/>
  <c r="G26" i="7"/>
  <c r="G28" i="7" l="1"/>
  <c r="G26" i="1"/>
  <c r="G29" i="7" s="1"/>
  <c r="G28" i="1"/>
  <c r="G31" i="7" s="1"/>
</calcChain>
</file>

<file path=xl/sharedStrings.xml><?xml version="1.0" encoding="utf-8"?>
<sst xmlns="http://schemas.openxmlformats.org/spreadsheetml/2006/main" count="1143" uniqueCount="231">
  <si>
    <t>AGENTE</t>
  </si>
  <si>
    <t>AUXILIAR</t>
  </si>
  <si>
    <t>COORDENADOR</t>
  </si>
  <si>
    <t xml:space="preserve"> </t>
  </si>
  <si>
    <t xml:space="preserve">VALE-TRANSPORTE </t>
  </si>
  <si>
    <t xml:space="preserve">Valor da tarifa de ônibus urbano </t>
  </si>
  <si>
    <t xml:space="preserve">  </t>
  </si>
  <si>
    <t xml:space="preserve">Valor mensal  </t>
  </si>
  <si>
    <t xml:space="preserve">Participação do empregado  </t>
  </si>
  <si>
    <t>(6% salário base)</t>
  </si>
  <si>
    <t xml:space="preserve">Subtotal mensal </t>
  </si>
  <si>
    <t xml:space="preserve">Crédito PIS/COFINS </t>
  </si>
  <si>
    <t xml:space="preserve">Custo total mensal </t>
  </si>
  <si>
    <t xml:space="preserve">24,51 dias </t>
  </si>
  <si>
    <t xml:space="preserve">VALE TRANSPORTE </t>
  </si>
  <si>
    <t xml:space="preserve">MEMÓRIA DE CÁLCULO - RESUMO </t>
  </si>
  <si>
    <t xml:space="preserve">ITEM </t>
  </si>
  <si>
    <t xml:space="preserve">VALOR </t>
  </si>
  <si>
    <t xml:space="preserve">SALÁRIO TOTAL MENSAL </t>
  </si>
  <si>
    <t xml:space="preserve">ENCARGOS SOCIAIS </t>
  </si>
  <si>
    <t>RESERVA TÉCNICA</t>
  </si>
  <si>
    <t xml:space="preserve">VALE- REFEIÇÃO </t>
  </si>
  <si>
    <t>CESTA BÁSICA / TIQUETE REFEIÇÃO</t>
  </si>
  <si>
    <t xml:space="preserve">ASSISTÊNCIA SOCIAL FAMILIAR SINDICAL </t>
  </si>
  <si>
    <t xml:space="preserve">AUXÍLIO CRECHE </t>
  </si>
  <si>
    <t>MATERIAIS E EQUIPAMENTOS</t>
  </si>
  <si>
    <t>PARTICIPAÇÃO NOS LUCROS OU RESULTADOS</t>
  </si>
  <si>
    <t xml:space="preserve">UNIFORMES E EPIs </t>
  </si>
  <si>
    <t xml:space="preserve">CUSTO TOTAL MENSAL </t>
  </si>
  <si>
    <t>Salário base mensal (ref. Janeiro 2021)</t>
  </si>
  <si>
    <t>Reserva técnica</t>
  </si>
  <si>
    <t>SALÁRIOS E ENCARGOS</t>
  </si>
  <si>
    <t xml:space="preserve">MEMÓRIA DE CÁLCULO SALÁRIOS E ENCARGOS </t>
  </si>
  <si>
    <t xml:space="preserve">Qte. Bilhetes/mês (2viagens /dia x) </t>
  </si>
  <si>
    <t>VALE REFEIÇÃO</t>
  </si>
  <si>
    <t xml:space="preserve">Quantidade de vales/mês </t>
  </si>
  <si>
    <t xml:space="preserve">Participação do empregado </t>
  </si>
  <si>
    <t xml:space="preserve">Quantidade  </t>
  </si>
  <si>
    <t>CESTA BÁSICA / TÍQUETE REFEIÇÃO</t>
  </si>
  <si>
    <t>CESTA BÁSICA</t>
  </si>
  <si>
    <t>ASSISTÊNCIA SOCIAL FAMILIAR SINDICAL</t>
  </si>
  <si>
    <t xml:space="preserve">Quantidade </t>
  </si>
  <si>
    <t xml:space="preserve">Incidência de ocorrência </t>
  </si>
  <si>
    <t>MATERIAL DE LIMPEZA / EQUIPAMENTO</t>
  </si>
  <si>
    <t xml:space="preserve">Coeficiente </t>
  </si>
  <si>
    <t xml:space="preserve">VIDA ÚTIL (meses) </t>
  </si>
  <si>
    <t xml:space="preserve">QTE </t>
  </si>
  <si>
    <t xml:space="preserve">CUSTO MENSAL </t>
  </si>
  <si>
    <t>**Uniformes</t>
  </si>
  <si>
    <t>EPI</t>
  </si>
  <si>
    <t xml:space="preserve">PIS/COFINS </t>
  </si>
  <si>
    <t xml:space="preserve">CUSTO UNITÁRIO (R$) </t>
  </si>
  <si>
    <t>Adicional de 40% de insalubridade (sobre salário mínimo federal – Súmula 448/TST)</t>
  </si>
  <si>
    <t xml:space="preserve">Custo total por Semestre </t>
  </si>
  <si>
    <t>Custo total ano</t>
  </si>
  <si>
    <t xml:space="preserve">    PARTICIPAÇÃO NOS LUCROS OU RESULTADOS</t>
  </si>
  <si>
    <t>Uniformes</t>
  </si>
  <si>
    <t>ASSISTÊNCIA MÉDICA FAMILIAR - MÉDICO AMBULATORIAL E ODONTOLÓGICO</t>
  </si>
  <si>
    <t>PLANILHA DE CUSTO E FORMAÇÃO DE PREÇOS – Resumo Geral</t>
  </si>
  <si>
    <t>CUSTO MÍNIMO DO QUADRO DE FUNCIONÁRIOS COM A QUANTIDADE</t>
  </si>
  <si>
    <t>NECESSÁRIA PARA CADA CARGO, TOTAL MENSAL DO CONTRATO E RESULTADO POR METRO QUADRADO</t>
  </si>
  <si>
    <t>COORDENADOR PARA ATENDER EVENTUAIS</t>
  </si>
  <si>
    <t>QUANTIDADE</t>
  </si>
  <si>
    <t>VR.INDIVIDUAL</t>
  </si>
  <si>
    <t xml:space="preserve"> VR. TOTAL</t>
  </si>
  <si>
    <t xml:space="preserve">QUANTIDADE                                                   </t>
  </si>
  <si>
    <t>VR. INDIVIDUAL</t>
  </si>
  <si>
    <t>VR.TOTAL</t>
  </si>
  <si>
    <t>C</t>
  </si>
  <si>
    <t>TOTAL GERAL DO CUSTO MINIMO DE FUNCIONÁRIOS</t>
  </si>
  <si>
    <t>BDI ADOTADO ( benefícios, custos indiretos)</t>
  </si>
  <si>
    <t>CUSTO TOTAL DA CONTRATAÇÃO</t>
  </si>
  <si>
    <t>NECESSIDADES DAS RESPECTIVAS ÁREAS,  SUPERVISIONANDO OS SERVIÇOS DE LIMPEZA DOS FUNCIONÁRIOS  (COORDENADOR/PREPOSTO DE EQUIPE)</t>
  </si>
  <si>
    <t>FUNCIONÁRIAS PARA SERVIÇOS DE LIMPEZA E CONSERVAÇÃO DAS ÁREAS DA CÂMARA (LIMPEZA E CONSERVAÇÃO)</t>
  </si>
  <si>
    <t>FUNCIONÁRIAS PARA SERVIÇOS DE AGENTE DE HIGIENIZAÇÃO DAS ÁREAS DA CÂMARA (LIMPEZA E CONSERVAÇÃO)</t>
  </si>
  <si>
    <r>
      <t> </t>
    </r>
    <r>
      <rPr>
        <i/>
        <sz val="12"/>
        <color theme="1"/>
        <rFont val="Times New Roman"/>
        <family val="1"/>
      </rPr>
      <t>Mínimo R$ 3.446,62</t>
    </r>
  </si>
  <si>
    <t>ADICIONAL DE INSALUBRIDADE</t>
  </si>
  <si>
    <t>CUSTO MÍNIMO POR METRO QUADRADO M²</t>
  </si>
  <si>
    <t>Encargos sociais (ref. 68,4435%) Mínima</t>
  </si>
  <si>
    <r>
      <t> </t>
    </r>
    <r>
      <rPr>
        <i/>
        <sz val="12"/>
        <color theme="1"/>
        <rFont val="Times New Roman"/>
        <family val="1"/>
      </rPr>
      <t>Mínimo R$ 1.384,64</t>
    </r>
  </si>
  <si>
    <t>Valor unitário (Acordo Coletivo/2.022)</t>
  </si>
  <si>
    <t xml:space="preserve">Valor facial unitário (Acordo Coletivo/2.022)  </t>
  </si>
  <si>
    <t>Valor unitário (20% salário mínimo vigente) - (Acordo Coletivo/2.022)</t>
  </si>
  <si>
    <t xml:space="preserve"> Fonte: CADTERC, data-base janeiro/2021 Versão dezembro/2021)</t>
  </si>
  <si>
    <t>(Fonte: CADTERC, data-base janeiro/2021 Versão dezembro/2021)</t>
  </si>
  <si>
    <t>Salário Base</t>
  </si>
  <si>
    <t xml:space="preserve">                                                                     </t>
  </si>
  <si>
    <t>TOTAL GERAL DO CUSTO MÍNIMO DE FUNCIONÁRIOS</t>
  </si>
  <si>
    <t>A</t>
  </si>
  <si>
    <t>B</t>
  </si>
  <si>
    <t>CUSTO DA CONTRATAÇÃO MENSAL</t>
  </si>
  <si>
    <t>A + B = C</t>
  </si>
  <si>
    <t>CUSTO TOTAL DA CONTRATAÇÃO (ANUAL)</t>
  </si>
  <si>
    <t>C x 12 MESES</t>
  </si>
  <si>
    <t>PLANILHA DE CUSTO E FORMAÇÃO DE PREÇOS - RESUMO GERAL 
CUSTO MÍNIMO DO QUADRO DE FUNCIONÁRIOS COM A QUANTIDADE NECESSÁRIA PARA CADA CARGO,  CUSTO MENSAL E TOTAL DA CONTRATAÇÃO E RESULTADO POR METRO QUADRADO.</t>
  </si>
  <si>
    <t>CUSTO MÍNIMO POR METRO QUADRADO M² MENSAL</t>
  </si>
  <si>
    <t>Salário base mensal (ref. Janeiro 2024)</t>
  </si>
  <si>
    <t xml:space="preserve">Valor facial unitário (Acordo Coletivo/2.023)  </t>
  </si>
  <si>
    <t>CESTA BÁSICA / ALIMENTAÇÃO</t>
  </si>
  <si>
    <t>Valor unitário (Acordo Coletivo/2.023)</t>
  </si>
  <si>
    <t/>
  </si>
  <si>
    <t>Valor unitário (30% salário mínimo vigente) - (Cadterc 2023)</t>
  </si>
  <si>
    <t>Valor unitário (30% salário mínimo vigente) - (Cadterc)</t>
  </si>
  <si>
    <t>Valor base Cadterc 2023</t>
  </si>
  <si>
    <t>UNIFORMES</t>
  </si>
  <si>
    <t>Outros Itens</t>
  </si>
  <si>
    <t>(Fonte: CADTERC, Versão Setembro/2023)</t>
  </si>
  <si>
    <t>Convenção coletiva SIEMACO</t>
  </si>
  <si>
    <t>https://www.siemaco.com.br/2022/08/seac-sp-asseio-e-conservacao-2/</t>
  </si>
  <si>
    <t>https://www.bec.sp.gov.br/BEC_Servicos_UI/CadTerc/UI_sVolumeItemRelaciona.aspx?chave=&amp;volume=3&amp;tible%20=Limpeza%20Predial%20target=</t>
  </si>
  <si>
    <t>Encargos sociais (ref. 76,4969%) Mínima</t>
  </si>
  <si>
    <t>RESERVA MENSAL</t>
  </si>
  <si>
    <t>FERRAMENTAS</t>
  </si>
  <si>
    <t>•</t>
  </si>
  <si>
    <t>REFERÊNCIAS:</t>
  </si>
  <si>
    <t>EQUIPAMENTOS</t>
  </si>
  <si>
    <t xml:space="preserve">Encargos Sociais: Base no Cadterc Prestação de Serviços de Limpeza, Asseio e Conservação Predial Set/2023, pg 75. </t>
  </si>
  <si>
    <t>Benefícios e Despesas Indiretas (BDI): Base Cadterc Prestação de Serviços de Limpeza, Asseio e Conservação Predial, pg. 88.</t>
  </si>
  <si>
    <t>Para auxílio creche foi utilizado o valor no exemplo do cadtercPrestação de Serviços de Limpeza, Asseio e Conservação Predial Set/2023, pg. 60.</t>
  </si>
  <si>
    <t>Vale transporte, refeição (quantidade de vale para todos os cargos): Base no Cadterc Prestação de Serviços de Limpeza, Asseio e Conservação Predial, pg. 85 (jornada de segunda a sexta).</t>
  </si>
  <si>
    <t>Uniformes: Base no no Cadterc Prestação de Serviços de Limpeza, Asseio e Conservação Predial Set/2023, pg. 71.</t>
  </si>
  <si>
    <t>Equipamentos: Base no Cadterc Prestação de Serviços de Limpeza, Asseio e Conservação Predial Set/2023, pg. 73 - aplicação de 50% do coeficiente utilizado tendo em vista apenas o fornecimento de equipamentos e não de materiais.</t>
  </si>
  <si>
    <t>ENCARREGADO</t>
  </si>
  <si>
    <t>ENCARREGADO (RESPONSÁVEL POR 11 OU MAIS EMPREGADOS)</t>
  </si>
  <si>
    <t>Previdência Social</t>
  </si>
  <si>
    <t>SESI/Sesc</t>
  </si>
  <si>
    <t>SENAI/Senac</t>
  </si>
  <si>
    <t>Incra</t>
  </si>
  <si>
    <t>Sebrae</t>
  </si>
  <si>
    <t>Salário-educação</t>
  </si>
  <si>
    <t>Seguro Contra Acidentes de Trabalho</t>
  </si>
  <si>
    <t>Fundo de Garantia do Tempo de Serviço</t>
  </si>
  <si>
    <t>Férias</t>
  </si>
  <si>
    <t>Ausência por enfermidade ≤ 15 dias</t>
  </si>
  <si>
    <t>Ausências legais</t>
  </si>
  <si>
    <t>Licença-paternidade</t>
  </si>
  <si>
    <t>Acidente de trabalho</t>
  </si>
  <si>
    <t>Aviso-prévio trabalhado</t>
  </si>
  <si>
    <t>Adicional de férias</t>
  </si>
  <si>
    <t>13º salário</t>
  </si>
  <si>
    <t>Aviso-prévio indenizado</t>
  </si>
  <si>
    <t>Incidência do FGTS sobre o aviso-prévio indenizado</t>
  </si>
  <si>
    <t>Incidência da multa FGTS sobre os depósitos do FGTS</t>
  </si>
  <si>
    <t>Incidência da multa FGTS sobre o aviso-prévio indenizado</t>
  </si>
  <si>
    <t>Incidência da multa FGTS sobre o aviso-prévio trabalhado</t>
  </si>
  <si>
    <t>Incidência do Grupo A sobre afastamento por licença-maternidade</t>
  </si>
  <si>
    <t>Incidência do FGTS sobre o acidente de trabalho &gt; 15 dias</t>
  </si>
  <si>
    <t>Percentual referente ao abono pecuniário</t>
  </si>
  <si>
    <t>Percentual referente ao reflexo do aviso-prévio indenizado sobre férias e 13º salário</t>
  </si>
  <si>
    <t>Incidência do FGTS sobre reflexo do aviso-prévio indenizado sobre 13º salário</t>
  </si>
  <si>
    <t>Grupo A x (Grupo B + Grupo C)</t>
  </si>
  <si>
    <t>Incidência do Grupo A sobre o Grupo B</t>
  </si>
  <si>
    <t>Incidência do Grupo A sobre o Grupo C</t>
  </si>
  <si>
    <t>20,0000%</t>
  </si>
  <si>
    <t>0,0000%</t>
  </si>
  <si>
    <t>3,0000%</t>
  </si>
  <si>
    <t>8,0000%</t>
  </si>
  <si>
    <t>9,1560%</t>
  </si>
  <si>
    <t>Ausência por enfermidade ≤ 15 dias</t>
  </si>
  <si>
    <t>1,5420%</t>
  </si>
  <si>
    <t>0,9130%</t>
  </si>
  <si>
    <t>0,0300%</t>
  </si>
  <si>
    <t>0,0340%</t>
  </si>
  <si>
    <t>0,0120%</t>
  </si>
  <si>
    <t>3,0520%</t>
  </si>
  <si>
    <t>9,3880%</t>
  </si>
  <si>
    <t>4,0810%</t>
  </si>
  <si>
    <t>0,3260%</t>
  </si>
  <si>
    <t>1,1130%</t>
  </si>
  <si>
    <t>0,1410%</t>
  </si>
  <si>
    <t>0,0004%</t>
  </si>
  <si>
    <t>0,0760%</t>
  </si>
  <si>
    <t>0,0015%</t>
  </si>
  <si>
    <t>0,1310%</t>
  </si>
  <si>
    <t>0,7940%</t>
  </si>
  <si>
    <t>0,0270%</t>
  </si>
  <si>
    <t>7,4790%</t>
  </si>
  <si>
    <t>3,6230%</t>
  </si>
  <si>
    <t>3,8560%</t>
  </si>
  <si>
    <t>EMPRESAS NÃO OPTANTES PELO SIMPLES</t>
  </si>
  <si>
    <t>EMPRESAS OPTANTES PELO SIMPLES</t>
  </si>
  <si>
    <t>1,5000%</t>
  </si>
  <si>
    <t>1,0000%</t>
  </si>
  <si>
    <t>0,2000%</t>
  </si>
  <si>
    <t>0,6000%</t>
  </si>
  <si>
    <t>2,5000%</t>
  </si>
  <si>
    <t>Percentual  referente  ao  reflexo  do  aviso-prévio  indenizado  sobre férias e 13º salário</t>
  </si>
  <si>
    <t>8,8790%</t>
  </si>
  <si>
    <t>4,3010%</t>
  </si>
  <si>
    <t>4,5780%</t>
  </si>
  <si>
    <r>
      <rPr>
        <b/>
        <sz val="10"/>
        <color rgb="FFFFFFFF"/>
        <rFont val="Times New Roman"/>
        <family val="1"/>
      </rPr>
      <t>Encargos Sociais e Trabalhistas</t>
    </r>
  </si>
  <si>
    <r>
      <rPr>
        <b/>
        <sz val="10"/>
        <color rgb="FFFFFFFF"/>
        <rFont val="Times New Roman"/>
        <family val="1"/>
      </rPr>
      <t>Jornada</t>
    </r>
  </si>
  <si>
    <r>
      <rPr>
        <b/>
        <sz val="10"/>
        <color rgb="FFFFFFFF"/>
        <rFont val="Times New Roman"/>
        <family val="1"/>
      </rPr>
      <t>44 Horas (seg a sex)</t>
    </r>
  </si>
  <si>
    <r>
      <rPr>
        <b/>
        <sz val="10"/>
        <color rgb="FFFFFFFF"/>
        <rFont val="Times New Roman"/>
        <family val="1"/>
      </rPr>
      <t>% Encargos</t>
    </r>
  </si>
  <si>
    <r>
      <rPr>
        <b/>
        <sz val="10"/>
        <color rgb="FFFFFFFF"/>
        <rFont val="Times New Roman"/>
        <family val="1"/>
      </rPr>
      <t>Grupo A – Encargos Sociais Básicos</t>
    </r>
  </si>
  <si>
    <r>
      <rPr>
        <b/>
        <sz val="10"/>
        <color rgb="FFFFFFFF"/>
        <rFont val="Times New Roman"/>
        <family val="1"/>
      </rPr>
      <t>36,8000%</t>
    </r>
  </si>
  <si>
    <r>
      <rPr>
        <b/>
        <sz val="10"/>
        <color rgb="FFFFFFFF"/>
        <rFont val="Times New Roman"/>
        <family val="1"/>
      </rPr>
      <t>Grupo B – Tempo Remunerado e Não Trabalhado</t>
    </r>
  </si>
  <si>
    <r>
      <rPr>
        <b/>
        <sz val="10"/>
        <color rgb="FFFFFFFF"/>
        <rFont val="Times New Roman"/>
        <family val="1"/>
      </rPr>
      <t>11,6870%</t>
    </r>
  </si>
  <si>
    <r>
      <rPr>
        <b/>
        <sz val="10"/>
        <color rgb="FFFFFFFF"/>
        <rFont val="Times New Roman"/>
        <family val="1"/>
      </rPr>
      <t>Grupo C – Adicional de Férias e 13º Salário</t>
    </r>
  </si>
  <si>
    <r>
      <rPr>
        <b/>
        <sz val="10"/>
        <color rgb="FFFFFFFF"/>
        <rFont val="Times New Roman"/>
        <family val="1"/>
      </rPr>
      <t>12,4400%</t>
    </r>
  </si>
  <si>
    <r>
      <rPr>
        <b/>
        <sz val="10"/>
        <color rgb="FFFFFFFF"/>
        <rFont val="Times New Roman"/>
        <family val="1"/>
      </rPr>
      <t>Grupo D – Obrigações Rescisórias</t>
    </r>
  </si>
  <si>
    <r>
      <rPr>
        <b/>
        <sz val="10"/>
        <color rgb="FFFFFFFF"/>
        <rFont val="Times New Roman"/>
        <family val="1"/>
      </rPr>
      <t>5,6614%</t>
    </r>
  </si>
  <si>
    <r>
      <rPr>
        <b/>
        <sz val="10"/>
        <color rgb="FFFFFFFF"/>
        <rFont val="Times New Roman"/>
        <family val="1"/>
      </rPr>
      <t>Grupo E – Aprovisionamento de Casos Especiais</t>
    </r>
  </si>
  <si>
    <r>
      <rPr>
        <b/>
        <sz val="10"/>
        <color rgb="FFFFFFFF"/>
        <rFont val="Times New Roman"/>
        <family val="1"/>
      </rPr>
      <t>1,0295%</t>
    </r>
  </si>
  <si>
    <r>
      <rPr>
        <b/>
        <sz val="10"/>
        <color rgb="FFFFFFFF"/>
        <rFont val="Times New Roman"/>
        <family val="1"/>
      </rPr>
      <t>Grupo F – Incidências Cumulativas</t>
    </r>
  </si>
  <si>
    <r>
      <rPr>
        <b/>
        <sz val="10"/>
        <color rgb="FFFFFFFF"/>
        <rFont val="Times New Roman"/>
        <family val="1"/>
      </rPr>
      <t>8,8790%</t>
    </r>
  </si>
  <si>
    <r>
      <rPr>
        <b/>
        <sz val="10"/>
        <color rgb="FFFFFFFF"/>
        <rFont val="Times New Roman"/>
        <family val="1"/>
      </rPr>
      <t>Total Geral</t>
    </r>
  </si>
  <si>
    <r>
      <rPr>
        <b/>
        <sz val="10"/>
        <color rgb="FFFFFFFF"/>
        <rFont val="Times New Roman"/>
        <family val="1"/>
      </rPr>
      <t>76,4969%</t>
    </r>
  </si>
  <si>
    <r>
      <rPr>
        <b/>
        <sz val="10"/>
        <color rgb="FFFFFFFF"/>
        <rFont val="Times New Roman"/>
        <family val="1"/>
      </rPr>
      <t>31,0000%</t>
    </r>
  </si>
  <si>
    <r>
      <rPr>
        <b/>
        <sz val="10"/>
        <color rgb="FFFFFFFF"/>
        <rFont val="Times New Roman"/>
        <family val="1"/>
      </rPr>
      <t>7,4790%</t>
    </r>
  </si>
  <si>
    <r>
      <rPr>
        <b/>
        <sz val="10"/>
        <color rgb="FFFFFFFF"/>
        <rFont val="Times New Roman"/>
        <family val="1"/>
      </rPr>
      <t>69,2969%</t>
    </r>
  </si>
  <si>
    <t>o Valor de PLR (participação sobre os lucros e resultados) que consta na Convenção coletiva SIEMACO não foi consderado tendo em vista o art. 6º da IN 5 de 2017</t>
  </si>
  <si>
    <t>CÂMARA MUNICIPAL DE PIRACICABA</t>
  </si>
  <si>
    <t>Estado de São Paulo</t>
  </si>
  <si>
    <t>PLANILHAS DEMONSTRATIVAS DE COMPOSIÇÃO DE PREÇOS</t>
  </si>
  <si>
    <t>Cargo: Auxiliar de limpeza 44h semanais</t>
  </si>
  <si>
    <t>Quantidade de empregados: 10</t>
  </si>
  <si>
    <t>Quantidade de empregados: 5</t>
  </si>
  <si>
    <t>Cargo: Encarregado (responsável por 11 ou mais empregados)</t>
  </si>
  <si>
    <t>Quantidade de empregados: 1</t>
  </si>
  <si>
    <t>Cargo: Agente de higienização 44h semanais</t>
  </si>
  <si>
    <t>RESUMOS DOS ENCARGOS SOCIAIS E TRABALHISTAS</t>
  </si>
  <si>
    <t>Elaborada por:</t>
  </si>
  <si>
    <t>Técnico em Contabilidade</t>
  </si>
  <si>
    <t>De acordo:</t>
  </si>
  <si>
    <t>Diretor do Departamento Financeiro</t>
  </si>
  <si>
    <t>Chefe do Setor de Contabilidade e Finanças</t>
  </si>
  <si>
    <t>Piracicaba, em 07 de junho de 2024</t>
  </si>
  <si>
    <t xml:space="preserve">   Everton Rodrigo Brais</t>
  </si>
  <si>
    <t xml:space="preserve">     Luana Rúbia Dornelas Garcia Pessoa </t>
  </si>
  <si>
    <t xml:space="preserve">         José Alexandre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</si>
</sst>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3" formatCode="_-* #,##0.00_-;\-* #,##0.00_-;_-* &quot;-&quot;??_-;_-@_-"/>
    <numFmt numFmtId="164" formatCode="0.0000%"/>
    <numFmt numFmtId="165" formatCode="&quot;R$&quot;\ #,##0.00"/>
    <numFmt numFmtId="166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0" tint="-0.499984740745262"/>
      <name val="Times New Roman"/>
      <family val="1"/>
    </font>
    <font>
      <b/>
      <sz val="16"/>
      <color theme="0" tint="-0.499984740745262"/>
      <name val="Times New Roman"/>
      <family val="1"/>
    </font>
    <font>
      <b/>
      <sz val="10"/>
      <color theme="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243E"/>
      </patternFill>
    </fill>
    <fill>
      <patternFill patternType="solid">
        <fgColor rgb="FF375F9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3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wrapText="1"/>
    </xf>
    <xf numFmtId="8" fontId="1" fillId="0" borderId="0" xfId="0" applyNumberFormat="1" applyFont="1"/>
    <xf numFmtId="43" fontId="1" fillId="0" borderId="1" xfId="1" applyFont="1" applyBorder="1"/>
    <xf numFmtId="10" fontId="1" fillId="0" borderId="1" xfId="0" applyNumberFormat="1" applyFont="1" applyBorder="1"/>
    <xf numFmtId="0" fontId="1" fillId="0" borderId="0" xfId="0" applyFont="1" applyBorder="1"/>
    <xf numFmtId="8" fontId="1" fillId="0" borderId="0" xfId="0" applyNumberFormat="1" applyFont="1" applyBorder="1"/>
    <xf numFmtId="9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8" fontId="3" fillId="2" borderId="1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0" fontId="3" fillId="2" borderId="7" xfId="0" applyNumberFormat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vertical="center"/>
    </xf>
    <xf numFmtId="0" fontId="3" fillId="0" borderId="1" xfId="0" applyFont="1" applyBorder="1"/>
    <xf numFmtId="8" fontId="3" fillId="0" borderId="1" xfId="0" applyNumberFormat="1" applyFont="1" applyBorder="1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0" xfId="0" applyFont="1" applyBorder="1"/>
    <xf numFmtId="8" fontId="3" fillId="0" borderId="0" xfId="0" applyNumberFormat="1" applyFont="1" applyBorder="1"/>
    <xf numFmtId="0" fontId="3" fillId="0" borderId="0" xfId="0" applyFont="1" applyFill="1" applyBorder="1" applyAlignment="1">
      <alignment vertical="center" wrapText="1"/>
    </xf>
    <xf numFmtId="8" fontId="3" fillId="0" borderId="0" xfId="0" applyNumberFormat="1" applyFont="1" applyFill="1" applyBorder="1" applyAlignment="1">
      <alignment vertical="center"/>
    </xf>
    <xf numFmtId="8" fontId="1" fillId="0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8" fontId="7" fillId="0" borderId="6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7" fillId="0" borderId="0" xfId="0" applyFont="1" applyBorder="1"/>
    <xf numFmtId="8" fontId="6" fillId="2" borderId="30" xfId="0" applyNumberFormat="1" applyFont="1" applyFill="1" applyBorder="1" applyAlignment="1">
      <alignment horizontal="center" vertical="center"/>
    </xf>
    <xf numFmtId="8" fontId="6" fillId="2" borderId="27" xfId="0" applyNumberFormat="1" applyFont="1" applyFill="1" applyBorder="1" applyAlignment="1">
      <alignment vertical="center"/>
    </xf>
    <xf numFmtId="0" fontId="7" fillId="0" borderId="2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vertical="center" wrapText="1"/>
    </xf>
    <xf numFmtId="8" fontId="6" fillId="2" borderId="34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/>
    </xf>
    <xf numFmtId="8" fontId="6" fillId="2" borderId="7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8" fontId="10" fillId="2" borderId="7" xfId="0" applyNumberFormat="1" applyFont="1" applyFill="1" applyBorder="1" applyAlignment="1">
      <alignment vertical="center"/>
    </xf>
    <xf numFmtId="8" fontId="7" fillId="0" borderId="0" xfId="0" applyNumberFormat="1" applyFont="1" applyBorder="1"/>
    <xf numFmtId="8" fontId="7" fillId="0" borderId="30" xfId="0" applyNumberFormat="1" applyFont="1" applyBorder="1"/>
    <xf numFmtId="0" fontId="1" fillId="0" borderId="22" xfId="0" applyFont="1" applyBorder="1"/>
    <xf numFmtId="8" fontId="1" fillId="0" borderId="22" xfId="0" applyNumberFormat="1" applyFont="1" applyBorder="1"/>
    <xf numFmtId="0" fontId="1" fillId="0" borderId="1" xfId="0" applyFont="1" applyFill="1" applyBorder="1"/>
    <xf numFmtId="8" fontId="1" fillId="0" borderId="1" xfId="0" applyNumberFormat="1" applyFont="1" applyFill="1" applyBorder="1"/>
    <xf numFmtId="0" fontId="3" fillId="0" borderId="0" xfId="0" applyFont="1"/>
    <xf numFmtId="0" fontId="3" fillId="0" borderId="1" xfId="0" applyFont="1" applyFill="1" applyBorder="1"/>
    <xf numFmtId="8" fontId="3" fillId="0" borderId="1" xfId="0" applyNumberFormat="1" applyFont="1" applyFill="1" applyBorder="1"/>
    <xf numFmtId="8" fontId="3" fillId="0" borderId="0" xfId="0" applyNumberFormat="1" applyFont="1"/>
    <xf numFmtId="0" fontId="1" fillId="2" borderId="0" xfId="0" quotePrefix="1" applyFont="1" applyFill="1"/>
    <xf numFmtId="0" fontId="1" fillId="0" borderId="1" xfId="0" applyFont="1" applyFill="1" applyBorder="1" applyAlignment="1">
      <alignment wrapText="1"/>
    </xf>
    <xf numFmtId="165" fontId="1" fillId="0" borderId="1" xfId="0" applyNumberFormat="1" applyFont="1" applyFill="1" applyBorder="1"/>
    <xf numFmtId="0" fontId="3" fillId="0" borderId="0" xfId="0" applyFont="1" applyFill="1"/>
    <xf numFmtId="8" fontId="3" fillId="0" borderId="0" xfId="0" applyNumberFormat="1" applyFont="1" applyFill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8" fontId="1" fillId="0" borderId="0" xfId="0" applyNumberFormat="1" applyFont="1" applyFill="1" applyBorder="1"/>
    <xf numFmtId="0" fontId="11" fillId="0" borderId="0" xfId="0" applyFont="1"/>
    <xf numFmtId="8" fontId="0" fillId="0" borderId="0" xfId="0" applyNumberFormat="1"/>
    <xf numFmtId="8" fontId="1" fillId="0" borderId="1" xfId="0" applyNumberFormat="1" applyFont="1" applyBorder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9" fontId="1" fillId="0" borderId="1" xfId="0" applyNumberFormat="1" applyFont="1" applyFill="1" applyBorder="1"/>
    <xf numFmtId="0" fontId="0" fillId="0" borderId="0" xfId="0" applyAlignment="1">
      <alignment horizontal="left"/>
    </xf>
    <xf numFmtId="0" fontId="12" fillId="0" borderId="0" xfId="2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0" fontId="12" fillId="0" borderId="0" xfId="2" applyAlignment="1">
      <alignment horizontal="right"/>
    </xf>
    <xf numFmtId="8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wrapText="1"/>
    </xf>
    <xf numFmtId="8" fontId="7" fillId="0" borderId="30" xfId="0" applyNumberFormat="1" applyFont="1" applyBorder="1" applyAlignment="1">
      <alignment wrapText="1"/>
    </xf>
    <xf numFmtId="0" fontId="14" fillId="5" borderId="39" xfId="0" applyFont="1" applyFill="1" applyBorder="1" applyAlignment="1">
      <alignment horizontal="left" vertical="top" wrapText="1"/>
    </xf>
    <xf numFmtId="0" fontId="16" fillId="0" borderId="39" xfId="0" applyFont="1" applyFill="1" applyBorder="1" applyAlignment="1">
      <alignment horizontal="left" vertical="top" wrapText="1"/>
    </xf>
    <xf numFmtId="0" fontId="16" fillId="0" borderId="39" xfId="0" applyFont="1" applyFill="1" applyBorder="1" applyAlignment="1">
      <alignment horizontal="left" vertical="top" wrapText="1" indent="1"/>
    </xf>
    <xf numFmtId="0" fontId="14" fillId="4" borderId="39" xfId="0" applyFont="1" applyFill="1" applyBorder="1" applyAlignment="1">
      <alignment horizontal="left" vertical="top" wrapText="1"/>
    </xf>
    <xf numFmtId="0" fontId="18" fillId="0" borderId="0" xfId="0" applyFont="1"/>
    <xf numFmtId="0" fontId="14" fillId="4" borderId="36" xfId="0" applyFont="1" applyFill="1" applyBorder="1" applyAlignment="1">
      <alignment horizontal="center" vertical="top" wrapText="1"/>
    </xf>
    <xf numFmtId="0" fontId="14" fillId="4" borderId="38" xfId="0" applyFont="1" applyFill="1" applyBorder="1" applyAlignment="1">
      <alignment horizontal="left" vertical="top" wrapText="1" indent="1"/>
    </xf>
    <xf numFmtId="0" fontId="14" fillId="4" borderId="39" xfId="0" applyFont="1" applyFill="1" applyBorder="1" applyAlignment="1">
      <alignment horizontal="center" vertical="top" wrapText="1"/>
    </xf>
    <xf numFmtId="0" fontId="14" fillId="5" borderId="39" xfId="0" applyFont="1" applyFill="1" applyBorder="1" applyAlignment="1">
      <alignment horizontal="center" vertical="top" wrapText="1"/>
    </xf>
    <xf numFmtId="0" fontId="16" fillId="0" borderId="3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8" fontId="1" fillId="0" borderId="41" xfId="0" applyNumberFormat="1" applyFont="1" applyBorder="1"/>
    <xf numFmtId="0" fontId="7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top" wrapText="1" indent="1"/>
    </xf>
    <xf numFmtId="0" fontId="14" fillId="4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8" fontId="1" fillId="0" borderId="6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8" fontId="1" fillId="0" borderId="0" xfId="0" applyNumberFormat="1" applyFont="1" applyBorder="1" applyAlignment="1">
      <alignment horizontal="center" vertical="center" wrapText="1"/>
    </xf>
    <xf numFmtId="8" fontId="3" fillId="2" borderId="3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vertical="center"/>
    </xf>
    <xf numFmtId="8" fontId="22" fillId="2" borderId="7" xfId="0" applyNumberFormat="1" applyFont="1" applyFill="1" applyBorder="1" applyAlignment="1">
      <alignment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164" fontId="22" fillId="2" borderId="3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8" fontId="3" fillId="2" borderId="33" xfId="0" applyNumberFormat="1" applyFont="1" applyFill="1" applyBorder="1" applyAlignment="1">
      <alignment vertical="center"/>
    </xf>
    <xf numFmtId="8" fontId="1" fillId="0" borderId="20" xfId="0" applyNumberFormat="1" applyFont="1" applyBorder="1" applyAlignment="1">
      <alignment horizontal="center" vertical="center" wrapText="1"/>
    </xf>
    <xf numFmtId="8" fontId="3" fillId="2" borderId="2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vertical="center" wrapText="1"/>
    </xf>
    <xf numFmtId="0" fontId="22" fillId="0" borderId="0" xfId="0" applyNumberFormat="1" applyFont="1"/>
    <xf numFmtId="0" fontId="24" fillId="0" borderId="0" xfId="0" applyFont="1" applyAlignment="1">
      <alignment horizontal="right" vertical="top"/>
    </xf>
    <xf numFmtId="0" fontId="25" fillId="0" borderId="0" xfId="2" applyFont="1" applyAlignment="1">
      <alignment horizontal="righ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23" fillId="0" borderId="0" xfId="0" quotePrefix="1" applyFont="1" applyAlignment="1">
      <alignment horizontal="left"/>
    </xf>
    <xf numFmtId="166" fontId="23" fillId="0" borderId="0" xfId="0" applyNumberFormat="1" applyFont="1" applyAlignment="1">
      <alignment wrapText="1"/>
    </xf>
    <xf numFmtId="0" fontId="23" fillId="0" borderId="0" xfId="0" applyFont="1" applyAlignme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 indent="1"/>
    </xf>
    <xf numFmtId="0" fontId="14" fillId="4" borderId="1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top"/>
    </xf>
    <xf numFmtId="0" fontId="14" fillId="4" borderId="0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8" fontId="3" fillId="2" borderId="1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8" fontId="3" fillId="2" borderId="19" xfId="0" applyNumberFormat="1" applyFont="1" applyFill="1" applyBorder="1" applyAlignment="1">
      <alignment horizontal="center" vertical="center" wrapText="1"/>
    </xf>
    <xf numFmtId="8" fontId="3" fillId="2" borderId="18" xfId="0" applyNumberFormat="1" applyFont="1" applyFill="1" applyBorder="1" applyAlignment="1">
      <alignment horizontal="center" vertical="center" wrapText="1"/>
    </xf>
    <xf numFmtId="8" fontId="3" fillId="2" borderId="20" xfId="0" applyNumberFormat="1" applyFont="1" applyFill="1" applyBorder="1" applyAlignment="1">
      <alignment vertical="center"/>
    </xf>
    <xf numFmtId="8" fontId="3" fillId="2" borderId="8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emaco.com.br/2022/08/seac-sp-asseio-e-conservacao-2/" TargetMode="External"/><Relationship Id="rId2" Type="http://schemas.openxmlformats.org/officeDocument/2006/relationships/hyperlink" Target="https://www.bec.sp.gov.br/BEC_Servicos_UI/CadTerc/UI_sVolumeItemRelaciona.aspx?chave=&amp;volume=3&amp;tible%20=Limpeza%20Predial%20target=" TargetMode="External"/><Relationship Id="rId1" Type="http://schemas.openxmlformats.org/officeDocument/2006/relationships/hyperlink" Target="https://www.bec.sp.gov.br/BEC_Servicos_UI/CadTerc/UI_sVolumeItemRelaciona.aspx?chave=&amp;volume=3&amp;tible%20=Limpeza%20Predial%20target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emaco.com.br/2022/08/seac-sp-asseio-e-conservacao-2/" TargetMode="External"/><Relationship Id="rId2" Type="http://schemas.openxmlformats.org/officeDocument/2006/relationships/hyperlink" Target="https://www.bec.sp.gov.br/BEC_Servicos_UI/CadTerc/UI_sVolumeItemRelaciona.aspx?chave=&amp;volume=3&amp;tible%20=Limpeza%20Predial%20target=" TargetMode="External"/><Relationship Id="rId1" Type="http://schemas.openxmlformats.org/officeDocument/2006/relationships/hyperlink" Target="https://www.bec.sp.gov.br/BEC_Servicos_UI/CadTerc/UI_sVolumeItemRelaciona.aspx?chave=&amp;volume=3&amp;tible%20=Limpeza%20Predial%20target=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5"/>
  <sheetViews>
    <sheetView showGridLines="0" zoomScale="110" zoomScaleNormal="110" workbookViewId="0"/>
  </sheetViews>
  <sheetFormatPr defaultRowHeight="15.75" x14ac:dyDescent="0.25"/>
  <cols>
    <col min="1" max="1" width="3.42578125" style="2" customWidth="1"/>
    <col min="2" max="2" width="16.42578125" style="2" customWidth="1"/>
    <col min="3" max="3" width="9.28515625" style="2" customWidth="1"/>
    <col min="4" max="4" width="11.140625" style="2" customWidth="1"/>
    <col min="5" max="5" width="30.5703125" style="2" customWidth="1"/>
    <col min="6" max="6" width="26.42578125" style="2" customWidth="1"/>
    <col min="7" max="7" width="20.7109375" style="2" bestFit="1" customWidth="1"/>
    <col min="8" max="8" width="62.7109375" style="2" bestFit="1" customWidth="1"/>
    <col min="9" max="9" width="13" style="2" bestFit="1" customWidth="1"/>
    <col min="10" max="10" width="35" style="2" bestFit="1" customWidth="1"/>
    <col min="11" max="11" width="17.42578125" style="81" bestFit="1" customWidth="1"/>
    <col min="12" max="12" width="19.42578125" style="2" bestFit="1" customWidth="1"/>
    <col min="13" max="13" width="10.7109375" style="2" bestFit="1" customWidth="1"/>
    <col min="14" max="14" width="19.28515625" style="2" bestFit="1" customWidth="1"/>
    <col min="15" max="15" width="11.7109375" style="2" customWidth="1"/>
    <col min="16" max="16" width="11.85546875" style="2" bestFit="1" customWidth="1"/>
    <col min="17" max="17" width="4" style="2" bestFit="1" customWidth="1"/>
    <col min="18" max="18" width="19.42578125" style="2" bestFit="1" customWidth="1"/>
    <col min="19" max="19" width="9.140625" style="2"/>
    <col min="20" max="20" width="45.28515625" style="2" bestFit="1" customWidth="1"/>
    <col min="21" max="16384" width="9.140625" style="2"/>
  </cols>
  <sheetData>
    <row r="1" spans="2:7" ht="15.75" customHeight="1" x14ac:dyDescent="0.25">
      <c r="B1" s="176" t="s">
        <v>212</v>
      </c>
      <c r="C1" s="176"/>
      <c r="D1" s="176"/>
      <c r="E1" s="176"/>
      <c r="F1" s="176"/>
      <c r="G1" s="176"/>
    </row>
    <row r="2" spans="2:7" ht="15.75" customHeight="1" x14ac:dyDescent="0.25">
      <c r="B2" s="176"/>
      <c r="C2" s="176"/>
      <c r="D2" s="176"/>
      <c r="E2" s="176"/>
      <c r="F2" s="176"/>
      <c r="G2" s="176"/>
    </row>
    <row r="3" spans="2:7" ht="22.5" customHeight="1" x14ac:dyDescent="0.25">
      <c r="B3" s="176"/>
      <c r="C3" s="176"/>
      <c r="D3" s="176"/>
      <c r="E3" s="176"/>
      <c r="F3" s="176"/>
      <c r="G3" s="176"/>
    </row>
    <row r="4" spans="2:7" ht="42.75" customHeight="1" thickBot="1" x14ac:dyDescent="0.3">
      <c r="B4" s="177" t="s">
        <v>213</v>
      </c>
      <c r="C4" s="177"/>
      <c r="D4" s="177"/>
      <c r="E4" s="177"/>
      <c r="F4" s="177"/>
      <c r="G4" s="177"/>
    </row>
    <row r="5" spans="2:7" x14ac:dyDescent="0.25">
      <c r="B5" s="238" t="s">
        <v>94</v>
      </c>
      <c r="C5" s="239"/>
      <c r="D5" s="239"/>
      <c r="E5" s="239"/>
      <c r="F5" s="239"/>
      <c r="G5" s="240"/>
    </row>
    <row r="6" spans="2:7" x14ac:dyDescent="0.25">
      <c r="B6" s="241"/>
      <c r="C6" s="242"/>
      <c r="D6" s="242"/>
      <c r="E6" s="242"/>
      <c r="F6" s="242"/>
      <c r="G6" s="243"/>
    </row>
    <row r="7" spans="2:7" ht="17.25" customHeight="1" x14ac:dyDescent="0.25">
      <c r="B7" s="241"/>
      <c r="C7" s="242"/>
      <c r="D7" s="242"/>
      <c r="E7" s="242"/>
      <c r="F7" s="242"/>
      <c r="G7" s="243"/>
    </row>
    <row r="8" spans="2:7" ht="31.5" customHeight="1" thickBot="1" x14ac:dyDescent="0.3">
      <c r="B8" s="244"/>
      <c r="C8" s="245"/>
      <c r="D8" s="245"/>
      <c r="E8" s="245"/>
      <c r="F8" s="245"/>
      <c r="G8" s="246"/>
    </row>
    <row r="9" spans="2:7" ht="16.5" thickBot="1" x14ac:dyDescent="0.3">
      <c r="B9" s="222"/>
      <c r="C9" s="223"/>
      <c r="D9" s="223"/>
      <c r="E9" s="223"/>
      <c r="F9" s="223"/>
      <c r="G9" s="247"/>
    </row>
    <row r="10" spans="2:7" ht="52.5" customHeight="1" thickBot="1" x14ac:dyDescent="0.3">
      <c r="B10" s="227" t="s">
        <v>73</v>
      </c>
      <c r="C10" s="228"/>
      <c r="D10" s="228"/>
      <c r="E10" s="228"/>
      <c r="F10" s="228"/>
      <c r="G10" s="229"/>
    </row>
    <row r="11" spans="2:7" ht="34.5" customHeight="1" thickBot="1" x14ac:dyDescent="0.3">
      <c r="B11" s="230" t="s">
        <v>62</v>
      </c>
      <c r="C11" s="231"/>
      <c r="D11" s="232"/>
      <c r="E11" s="248" t="s">
        <v>63</v>
      </c>
      <c r="F11" s="249"/>
      <c r="G11" s="20" t="s">
        <v>64</v>
      </c>
    </row>
    <row r="12" spans="2:7" ht="30.75" customHeight="1" thickBot="1" x14ac:dyDescent="0.3">
      <c r="B12" s="129"/>
      <c r="C12" s="130"/>
      <c r="D12" s="130"/>
      <c r="E12" s="131" t="s">
        <v>85</v>
      </c>
      <c r="F12" s="132">
        <f>'PLANILHA DE CUSTOS'!F9</f>
        <v>1590</v>
      </c>
      <c r="G12" s="133"/>
    </row>
    <row r="13" spans="2:7" ht="48.75" customHeight="1" thickBot="1" x14ac:dyDescent="0.3">
      <c r="B13" s="222">
        <f>'PLANILHA DE CUSTOS'!B10:D10</f>
        <v>10</v>
      </c>
      <c r="C13" s="223"/>
      <c r="D13" s="247"/>
      <c r="E13" s="134" t="str">
        <f>'PLANILHA DE CUSTOS'!E10</f>
        <v xml:space="preserve">CUSTO TOTAL MENSAL </v>
      </c>
      <c r="F13" s="135">
        <f>'PLANILHA DE CUSTOS'!F10</f>
        <v>3839.5357099999997</v>
      </c>
      <c r="G13" s="17">
        <f>'PLANILHA DE CUSTOS'!G10</f>
        <v>38395.357099999994</v>
      </c>
    </row>
    <row r="14" spans="2:7" ht="16.5" thickBot="1" x14ac:dyDescent="0.3">
      <c r="B14" s="129"/>
      <c r="C14" s="130"/>
      <c r="D14" s="130"/>
      <c r="E14" s="130"/>
      <c r="F14" s="130"/>
      <c r="G14" s="133"/>
    </row>
    <row r="15" spans="2:7" ht="33" customHeight="1" thickBot="1" x14ac:dyDescent="0.3">
      <c r="B15" s="227" t="s">
        <v>74</v>
      </c>
      <c r="C15" s="228"/>
      <c r="D15" s="228"/>
      <c r="E15" s="228"/>
      <c r="F15" s="228"/>
      <c r="G15" s="229"/>
    </row>
    <row r="16" spans="2:7" ht="32.25" customHeight="1" thickBot="1" x14ac:dyDescent="0.3">
      <c r="B16" s="230" t="s">
        <v>62</v>
      </c>
      <c r="C16" s="231"/>
      <c r="D16" s="232"/>
      <c r="E16" s="233" t="s">
        <v>66</v>
      </c>
      <c r="F16" s="232"/>
      <c r="G16" s="136" t="s">
        <v>67</v>
      </c>
    </row>
    <row r="17" spans="2:7" ht="30.75" customHeight="1" thickBot="1" x14ac:dyDescent="0.3">
      <c r="B17" s="129" t="s">
        <v>86</v>
      </c>
      <c r="C17" s="130"/>
      <c r="D17" s="130"/>
      <c r="E17" s="131" t="s">
        <v>85</v>
      </c>
      <c r="F17" s="132">
        <f>'PLANILHA DE CUSTOS'!F14</f>
        <v>1590</v>
      </c>
      <c r="G17" s="133"/>
    </row>
    <row r="18" spans="2:7" ht="48.75" customHeight="1" thickBot="1" x14ac:dyDescent="0.3">
      <c r="B18" s="222">
        <f>'PLANILHA DE CUSTOS'!B15:D15</f>
        <v>5</v>
      </c>
      <c r="C18" s="223"/>
      <c r="D18" s="224"/>
      <c r="E18" s="137" t="str">
        <f>'PLANILHA DE CUSTOS'!E15</f>
        <v xml:space="preserve">CUSTO TOTAL MENSAL </v>
      </c>
      <c r="F18" s="135">
        <f>'PLANILHA DE CUSTOS'!F15</f>
        <v>4836.3902011999999</v>
      </c>
      <c r="G18" s="17">
        <f>'PLANILHA DE CUSTOS'!G15</f>
        <v>24181.951005999999</v>
      </c>
    </row>
    <row r="19" spans="2:7" ht="16.5" thickBot="1" x14ac:dyDescent="0.3">
      <c r="B19" s="129"/>
      <c r="C19" s="130"/>
      <c r="D19" s="130"/>
      <c r="E19" s="130"/>
      <c r="F19" s="130"/>
      <c r="G19" s="133"/>
    </row>
    <row r="20" spans="2:7" ht="16.5" thickBot="1" x14ac:dyDescent="0.3">
      <c r="B20" s="227" t="s">
        <v>123</v>
      </c>
      <c r="C20" s="228"/>
      <c r="D20" s="228"/>
      <c r="E20" s="228"/>
      <c r="F20" s="228"/>
      <c r="G20" s="229"/>
    </row>
    <row r="21" spans="2:7" ht="31.5" customHeight="1" thickBot="1" x14ac:dyDescent="0.3">
      <c r="B21" s="234" t="s">
        <v>62</v>
      </c>
      <c r="C21" s="235"/>
      <c r="D21" s="236"/>
      <c r="E21" s="237" t="s">
        <v>66</v>
      </c>
      <c r="F21" s="236"/>
      <c r="G21" s="136" t="s">
        <v>67</v>
      </c>
    </row>
    <row r="22" spans="2:7" ht="30.75" customHeight="1" thickBot="1" x14ac:dyDescent="0.3">
      <c r="B22" s="129" t="s">
        <v>86</v>
      </c>
      <c r="C22" s="130"/>
      <c r="D22" s="130"/>
      <c r="E22" s="131" t="s">
        <v>85</v>
      </c>
      <c r="F22" s="132">
        <f>'PLANILHA DE CUSTOS'!F19</f>
        <v>2080.9</v>
      </c>
      <c r="G22" s="133"/>
    </row>
    <row r="23" spans="2:7" ht="47.25" customHeight="1" thickBot="1" x14ac:dyDescent="0.3">
      <c r="B23" s="222">
        <f>'PLANILHA DE CUSTOS'!B20:D20</f>
        <v>1</v>
      </c>
      <c r="C23" s="223"/>
      <c r="D23" s="224"/>
      <c r="E23" s="150" t="str">
        <f>'PLANILHA DE CUSTOS'!E20</f>
        <v xml:space="preserve">CUSTO TOTAL MENSAL </v>
      </c>
      <c r="F23" s="151">
        <f>'PLANILHA DE CUSTOS'!F20</f>
        <v>4457.4699921000001</v>
      </c>
      <c r="G23" s="17">
        <f>'PLANILHA DE CUSTOS'!G20</f>
        <v>4457.4699921000001</v>
      </c>
    </row>
    <row r="24" spans="2:7" ht="51" customHeight="1" thickBot="1" x14ac:dyDescent="0.3">
      <c r="B24" s="225" t="s">
        <v>87</v>
      </c>
      <c r="C24" s="226"/>
      <c r="D24" s="226"/>
      <c r="E24" s="148" t="s">
        <v>88</v>
      </c>
      <c r="F24" s="152"/>
      <c r="G24" s="149">
        <f>'PLANILHA DE CUSTOS'!G21</f>
        <v>67034.778098099996</v>
      </c>
    </row>
    <row r="25" spans="2:7" ht="27.75" customHeight="1" thickBot="1" x14ac:dyDescent="0.3">
      <c r="B25" s="139"/>
      <c r="C25" s="140"/>
      <c r="D25" s="140"/>
      <c r="E25" s="140"/>
      <c r="F25" s="140"/>
      <c r="G25" s="141"/>
    </row>
    <row r="26" spans="2:7" ht="42.75" customHeight="1" thickBot="1" x14ac:dyDescent="0.3">
      <c r="B26" s="225" t="s">
        <v>70</v>
      </c>
      <c r="C26" s="226"/>
      <c r="D26" s="226"/>
      <c r="E26" s="138" t="s">
        <v>89</v>
      </c>
      <c r="F26" s="145">
        <f>'PLANILHA DE CUSTOS'!F23</f>
        <v>0.27806599999999998</v>
      </c>
      <c r="G26" s="142">
        <f>'PLANILHA DE CUSTOS'!G23</f>
        <v>18640.092606626273</v>
      </c>
    </row>
    <row r="27" spans="2:7" ht="30" customHeight="1" thickBot="1" x14ac:dyDescent="0.3">
      <c r="B27" s="139"/>
      <c r="C27" s="140"/>
      <c r="D27" s="140"/>
      <c r="E27" s="140"/>
      <c r="F27" s="140"/>
      <c r="G27" s="141"/>
    </row>
    <row r="28" spans="2:7" ht="31.5" customHeight="1" thickBot="1" x14ac:dyDescent="0.3">
      <c r="B28" s="186" t="s">
        <v>90</v>
      </c>
      <c r="C28" s="187"/>
      <c r="D28" s="187"/>
      <c r="E28" s="187"/>
      <c r="F28" s="143" t="s">
        <v>91</v>
      </c>
      <c r="G28" s="142">
        <f>'PLANILHA DE CUSTOS'!G25</f>
        <v>85674.870704726272</v>
      </c>
    </row>
    <row r="29" spans="2:7" ht="48.75" customHeight="1" thickBot="1" x14ac:dyDescent="0.3">
      <c r="B29" s="186" t="s">
        <v>92</v>
      </c>
      <c r="C29" s="187"/>
      <c r="D29" s="187"/>
      <c r="E29" s="187"/>
      <c r="F29" s="143" t="s">
        <v>93</v>
      </c>
      <c r="G29" s="142">
        <f>'PLANILHA DE CUSTOS'!G26</f>
        <v>1028098.4484567153</v>
      </c>
    </row>
    <row r="30" spans="2:7" ht="28.5" customHeight="1" thickBot="1" x14ac:dyDescent="0.3">
      <c r="B30" s="121"/>
      <c r="C30" s="122"/>
      <c r="D30" s="122"/>
      <c r="E30" s="122"/>
      <c r="F30" s="122"/>
      <c r="G30" s="123"/>
    </row>
    <row r="31" spans="2:7" ht="73.5" customHeight="1" thickBot="1" x14ac:dyDescent="0.3">
      <c r="B31" s="186" t="s">
        <v>95</v>
      </c>
      <c r="C31" s="187"/>
      <c r="D31" s="187">
        <f>'PLANILHA DE CUSTOS'!D28:E28</f>
        <v>9343.82</v>
      </c>
      <c r="E31" s="187"/>
      <c r="F31" s="144"/>
      <c r="G31" s="142">
        <f>'PLANILHA DE CUSTOS'!G28</f>
        <v>9.1691482396628228</v>
      </c>
    </row>
    <row r="33" spans="2:7" x14ac:dyDescent="0.25">
      <c r="B33" s="176" t="s">
        <v>212</v>
      </c>
      <c r="C33" s="176"/>
      <c r="D33" s="176"/>
      <c r="E33" s="176"/>
      <c r="F33" s="176"/>
      <c r="G33" s="176"/>
    </row>
    <row r="34" spans="2:7" x14ac:dyDescent="0.25">
      <c r="B34" s="176"/>
      <c r="C34" s="176"/>
      <c r="D34" s="176"/>
      <c r="E34" s="176"/>
      <c r="F34" s="176"/>
      <c r="G34" s="176"/>
    </row>
    <row r="35" spans="2:7" ht="22.5" customHeight="1" x14ac:dyDescent="0.25">
      <c r="B35" s="176"/>
      <c r="C35" s="176"/>
      <c r="D35" s="176"/>
      <c r="E35" s="176"/>
      <c r="F35" s="176"/>
      <c r="G35" s="176"/>
    </row>
    <row r="36" spans="2:7" ht="42.75" customHeight="1" x14ac:dyDescent="0.25">
      <c r="B36" s="177" t="s">
        <v>213</v>
      </c>
      <c r="C36" s="177"/>
      <c r="D36" s="177"/>
      <c r="E36" s="177"/>
      <c r="F36" s="177"/>
      <c r="G36" s="177"/>
    </row>
    <row r="37" spans="2:7" x14ac:dyDescent="0.25">
      <c r="B37" s="220" t="s">
        <v>214</v>
      </c>
      <c r="C37" s="221"/>
      <c r="D37" s="221"/>
      <c r="E37" s="221"/>
      <c r="F37" s="221"/>
      <c r="G37" s="221"/>
    </row>
    <row r="39" spans="2:7" x14ac:dyDescent="0.25">
      <c r="B39" s="216" t="s">
        <v>215</v>
      </c>
      <c r="C39" s="216"/>
      <c r="D39" s="216"/>
      <c r="E39" s="216"/>
      <c r="F39" s="216"/>
      <c r="G39" s="216"/>
    </row>
    <row r="40" spans="2:7" x14ac:dyDescent="0.25">
      <c r="B40" s="217" t="s">
        <v>216</v>
      </c>
      <c r="C40" s="217"/>
      <c r="D40" s="217"/>
      <c r="E40" s="217"/>
      <c r="F40" s="217"/>
      <c r="G40" s="217"/>
    </row>
    <row r="41" spans="2:7" x14ac:dyDescent="0.25">
      <c r="B41" s="115"/>
      <c r="C41" s="115"/>
      <c r="D41" s="115"/>
      <c r="E41" s="115"/>
      <c r="F41" s="115"/>
      <c r="G41" s="115"/>
    </row>
    <row r="42" spans="2:7" x14ac:dyDescent="0.25">
      <c r="B42" s="192" t="s">
        <v>32</v>
      </c>
      <c r="C42" s="193"/>
      <c r="D42" s="193"/>
      <c r="E42" s="193"/>
      <c r="F42" s="193"/>
      <c r="G42" s="194"/>
    </row>
    <row r="43" spans="2:7" x14ac:dyDescent="0.25">
      <c r="B43" s="180" t="s">
        <v>96</v>
      </c>
      <c r="C43" s="181"/>
      <c r="D43" s="181"/>
      <c r="E43" s="181"/>
      <c r="F43" s="182"/>
      <c r="G43" s="116">
        <f>'PLANILHA DE CUSTOS'!C34</f>
        <v>1590</v>
      </c>
    </row>
    <row r="44" spans="2:7" x14ac:dyDescent="0.25">
      <c r="B44" s="180" t="s">
        <v>110</v>
      </c>
      <c r="C44" s="181"/>
      <c r="D44" s="181"/>
      <c r="E44" s="181"/>
      <c r="F44" s="182"/>
      <c r="G44" s="5">
        <f>'PLANILHA DE CUSTOS'!C35</f>
        <v>1216.30071</v>
      </c>
    </row>
    <row r="45" spans="2:7" x14ac:dyDescent="0.25">
      <c r="B45" s="115"/>
      <c r="C45" s="115"/>
      <c r="D45" s="115"/>
      <c r="E45" s="115"/>
      <c r="F45" s="115"/>
      <c r="G45" s="115"/>
    </row>
    <row r="46" spans="2:7" x14ac:dyDescent="0.25">
      <c r="B46" s="192" t="s">
        <v>4</v>
      </c>
      <c r="C46" s="193"/>
      <c r="D46" s="193"/>
      <c r="E46" s="193"/>
      <c r="F46" s="193"/>
      <c r="G46" s="194"/>
    </row>
    <row r="47" spans="2:7" x14ac:dyDescent="0.25">
      <c r="B47" s="180" t="s">
        <v>33</v>
      </c>
      <c r="C47" s="181"/>
      <c r="D47" s="181"/>
      <c r="E47" s="182"/>
      <c r="F47" s="4">
        <f>'PLANILHA DE CUSTOS'!C43</f>
        <v>20.68</v>
      </c>
      <c r="G47" s="4">
        <f>'PLANILHA DE CUSTOS'!D43</f>
        <v>41.36</v>
      </c>
    </row>
    <row r="48" spans="2:7" x14ac:dyDescent="0.25">
      <c r="B48" s="180" t="s">
        <v>5</v>
      </c>
      <c r="C48" s="181"/>
      <c r="D48" s="181"/>
      <c r="E48" s="182"/>
      <c r="F48" s="4" t="str">
        <f>'PLANILHA DE CUSTOS'!C44</f>
        <v xml:space="preserve">  </v>
      </c>
      <c r="G48" s="5">
        <f>'PLANILHA DE CUSTOS'!D44</f>
        <v>5.9</v>
      </c>
    </row>
    <row r="49" spans="2:7" x14ac:dyDescent="0.25">
      <c r="B49" s="180" t="s">
        <v>7</v>
      </c>
      <c r="C49" s="181"/>
      <c r="D49" s="181"/>
      <c r="E49" s="182"/>
      <c r="F49" s="4"/>
      <c r="G49" s="5">
        <f>'PLANILHA DE CUSTOS'!D45</f>
        <v>244.024</v>
      </c>
    </row>
    <row r="50" spans="2:7" x14ac:dyDescent="0.25">
      <c r="B50" s="180" t="s">
        <v>8</v>
      </c>
      <c r="C50" s="181"/>
      <c r="D50" s="181"/>
      <c r="E50" s="182"/>
      <c r="F50" s="4" t="s">
        <v>9</v>
      </c>
      <c r="G50" s="5">
        <f>'PLANILHA DE CUSTOS'!D46</f>
        <v>95.399999999999991</v>
      </c>
    </row>
    <row r="51" spans="2:7" x14ac:dyDescent="0.25">
      <c r="B51" s="183" t="s">
        <v>10</v>
      </c>
      <c r="C51" s="184"/>
      <c r="D51" s="184"/>
      <c r="E51" s="185"/>
      <c r="F51" s="117"/>
      <c r="G51" s="31">
        <f>'PLANILHA DE CUSTOS'!D47</f>
        <v>148.62400000000002</v>
      </c>
    </row>
    <row r="52" spans="2:7" x14ac:dyDescent="0.25">
      <c r="B52" s="118"/>
      <c r="C52" s="118"/>
      <c r="D52" s="118"/>
      <c r="E52" s="118"/>
      <c r="F52" s="119"/>
      <c r="G52" s="36"/>
    </row>
    <row r="53" spans="2:7" x14ac:dyDescent="0.25">
      <c r="B53" s="192" t="s">
        <v>21</v>
      </c>
      <c r="C53" s="193"/>
      <c r="D53" s="193"/>
      <c r="E53" s="193"/>
      <c r="F53" s="193"/>
      <c r="G53" s="194"/>
    </row>
    <row r="54" spans="2:7" x14ac:dyDescent="0.25">
      <c r="B54" s="180" t="s">
        <v>35</v>
      </c>
      <c r="C54" s="181"/>
      <c r="D54" s="181"/>
      <c r="E54" s="181"/>
      <c r="F54" s="182"/>
      <c r="G54" s="8">
        <f>'PLANILHA DE CUSTOS'!C53</f>
        <v>20.68</v>
      </c>
    </row>
    <row r="55" spans="2:7" x14ac:dyDescent="0.25">
      <c r="B55" s="180" t="s">
        <v>97</v>
      </c>
      <c r="C55" s="181"/>
      <c r="D55" s="181"/>
      <c r="E55" s="181"/>
      <c r="F55" s="182"/>
      <c r="G55" s="5">
        <f>'PLANILHA DE CUSTOS'!C54</f>
        <v>19.77</v>
      </c>
    </row>
    <row r="56" spans="2:7" x14ac:dyDescent="0.25">
      <c r="B56" s="180" t="s">
        <v>36</v>
      </c>
      <c r="C56" s="181"/>
      <c r="D56" s="181"/>
      <c r="E56" s="181"/>
      <c r="F56" s="182"/>
      <c r="G56" s="5">
        <f>'PLANILHA DE CUSTOS'!C55</f>
        <v>27.297599999999999</v>
      </c>
    </row>
    <row r="57" spans="2:7" x14ac:dyDescent="0.25">
      <c r="B57" s="183" t="s">
        <v>10</v>
      </c>
      <c r="C57" s="184"/>
      <c r="D57" s="184"/>
      <c r="E57" s="184"/>
      <c r="F57" s="185"/>
      <c r="G57" s="31">
        <f>'PLANILHA DE CUSTOS'!C56</f>
        <v>381.54599999999999</v>
      </c>
    </row>
    <row r="58" spans="2:7" x14ac:dyDescent="0.25">
      <c r="B58" s="115"/>
      <c r="C58" s="115"/>
      <c r="D58" s="115"/>
      <c r="E58" s="115"/>
      <c r="F58" s="115"/>
      <c r="G58" s="115"/>
    </row>
    <row r="59" spans="2:7" x14ac:dyDescent="0.25">
      <c r="B59" s="192" t="s">
        <v>98</v>
      </c>
      <c r="C59" s="193"/>
      <c r="D59" s="193"/>
      <c r="E59" s="193"/>
      <c r="F59" s="193"/>
      <c r="G59" s="194"/>
    </row>
    <row r="60" spans="2:7" x14ac:dyDescent="0.25">
      <c r="B60" s="180" t="s">
        <v>99</v>
      </c>
      <c r="C60" s="181"/>
      <c r="D60" s="181"/>
      <c r="E60" s="181"/>
      <c r="F60" s="182"/>
      <c r="G60" s="116">
        <f>'PLANILHA DE CUSTOS'!C62</f>
        <v>137.79</v>
      </c>
    </row>
    <row r="61" spans="2:7" x14ac:dyDescent="0.25">
      <c r="B61" s="183" t="s">
        <v>10</v>
      </c>
      <c r="C61" s="184"/>
      <c r="D61" s="184"/>
      <c r="E61" s="184"/>
      <c r="F61" s="185"/>
      <c r="G61" s="31">
        <f>'PLANILHA DE CUSTOS'!C63</f>
        <v>137.79</v>
      </c>
    </row>
    <row r="62" spans="2:7" x14ac:dyDescent="0.25">
      <c r="B62" s="118"/>
      <c r="C62" s="118"/>
      <c r="D62" s="118"/>
      <c r="E62" s="118"/>
      <c r="F62" s="118"/>
      <c r="G62" s="36"/>
    </row>
    <row r="63" spans="2:7" x14ac:dyDescent="0.25">
      <c r="B63" s="219" t="s">
        <v>40</v>
      </c>
      <c r="C63" s="219"/>
      <c r="D63" s="219"/>
      <c r="E63" s="219"/>
      <c r="F63" s="219"/>
      <c r="G63" s="219"/>
    </row>
    <row r="64" spans="2:7" x14ac:dyDescent="0.25">
      <c r="B64" s="180" t="s">
        <v>37</v>
      </c>
      <c r="C64" s="181"/>
      <c r="D64" s="181"/>
      <c r="E64" s="181"/>
      <c r="F64" s="182"/>
      <c r="G64" s="4">
        <f>'PLANILHA DE CUSTOS'!C69</f>
        <v>1</v>
      </c>
    </row>
    <row r="65" spans="2:7" x14ac:dyDescent="0.25">
      <c r="B65" s="180" t="s">
        <v>99</v>
      </c>
      <c r="C65" s="181"/>
      <c r="D65" s="181"/>
      <c r="E65" s="181"/>
      <c r="F65" s="182"/>
      <c r="G65" s="5">
        <f>'PLANILHA DE CUSTOS'!C70</f>
        <v>15.2</v>
      </c>
    </row>
    <row r="66" spans="2:7" x14ac:dyDescent="0.25">
      <c r="B66" s="180" t="s">
        <v>8</v>
      </c>
      <c r="C66" s="181"/>
      <c r="D66" s="181"/>
      <c r="E66" s="181"/>
      <c r="F66" s="182"/>
      <c r="G66" s="5">
        <f>'PLANILHA DE CUSTOS'!C71</f>
        <v>0</v>
      </c>
    </row>
    <row r="67" spans="2:7" x14ac:dyDescent="0.25">
      <c r="B67" s="183" t="s">
        <v>10</v>
      </c>
      <c r="C67" s="184"/>
      <c r="D67" s="184"/>
      <c r="E67" s="184"/>
      <c r="F67" s="185"/>
      <c r="G67" s="31">
        <f>'PLANILHA DE CUSTOS'!C72</f>
        <v>15.2</v>
      </c>
    </row>
    <row r="68" spans="2:7" x14ac:dyDescent="0.25">
      <c r="B68" s="115"/>
      <c r="C68" s="115"/>
      <c r="D68" s="115"/>
      <c r="E68" s="115"/>
      <c r="F68" s="115"/>
      <c r="G68" s="115"/>
    </row>
    <row r="69" spans="2:7" ht="15.75" customHeight="1" x14ac:dyDescent="0.25">
      <c r="B69" s="210" t="s">
        <v>57</v>
      </c>
      <c r="C69" s="211"/>
      <c r="D69" s="211"/>
      <c r="E69" s="211"/>
      <c r="F69" s="211"/>
      <c r="G69" s="212"/>
    </row>
    <row r="70" spans="2:7" x14ac:dyDescent="0.25">
      <c r="B70" s="180" t="s">
        <v>37</v>
      </c>
      <c r="C70" s="181"/>
      <c r="D70" s="181"/>
      <c r="E70" s="181"/>
      <c r="F70" s="182"/>
      <c r="G70" s="4">
        <f>'PLANILHA DE CUSTOS'!C78</f>
        <v>1</v>
      </c>
    </row>
    <row r="71" spans="2:7" x14ac:dyDescent="0.25">
      <c r="B71" s="180" t="s">
        <v>99</v>
      </c>
      <c r="C71" s="181"/>
      <c r="D71" s="181"/>
      <c r="E71" s="181"/>
      <c r="F71" s="182"/>
      <c r="G71" s="5">
        <f>'PLANILHA DE CUSTOS'!C79</f>
        <v>33.65</v>
      </c>
    </row>
    <row r="72" spans="2:7" x14ac:dyDescent="0.25">
      <c r="B72" s="180" t="s">
        <v>8</v>
      </c>
      <c r="C72" s="181"/>
      <c r="D72" s="181"/>
      <c r="E72" s="181"/>
      <c r="F72" s="182"/>
      <c r="G72" s="5">
        <f>'PLANILHA DE CUSTOS'!C80</f>
        <v>0</v>
      </c>
    </row>
    <row r="73" spans="2:7" x14ac:dyDescent="0.25">
      <c r="B73" s="183" t="s">
        <v>10</v>
      </c>
      <c r="C73" s="184"/>
      <c r="D73" s="184"/>
      <c r="E73" s="184"/>
      <c r="F73" s="185"/>
      <c r="G73" s="31">
        <f>'PLANILHA DE CUSTOS'!C81</f>
        <v>33.65</v>
      </c>
    </row>
    <row r="74" spans="2:7" x14ac:dyDescent="0.25">
      <c r="B74" s="115"/>
      <c r="C74" s="115"/>
      <c r="D74" s="115"/>
      <c r="E74" s="115"/>
      <c r="F74" s="115"/>
      <c r="G74" s="115"/>
    </row>
    <row r="75" spans="2:7" ht="15.75" customHeight="1" x14ac:dyDescent="0.25">
      <c r="B75" s="210" t="s">
        <v>24</v>
      </c>
      <c r="C75" s="211"/>
      <c r="D75" s="211"/>
      <c r="E75" s="211"/>
      <c r="F75" s="211"/>
      <c r="G75" s="212"/>
    </row>
    <row r="76" spans="2:7" x14ac:dyDescent="0.25">
      <c r="B76" s="201" t="s">
        <v>41</v>
      </c>
      <c r="C76" s="202"/>
      <c r="D76" s="202"/>
      <c r="E76" s="202"/>
      <c r="F76" s="203"/>
      <c r="G76" s="70">
        <f>'PLANILHA DE CUSTOS'!C88</f>
        <v>1</v>
      </c>
    </row>
    <row r="77" spans="2:7" x14ac:dyDescent="0.25">
      <c r="B77" s="213" t="s">
        <v>101</v>
      </c>
      <c r="C77" s="214"/>
      <c r="D77" s="214"/>
      <c r="E77" s="214"/>
      <c r="F77" s="215"/>
      <c r="G77" s="71">
        <f>'PLANILHA DE CUSTOS'!C89</f>
        <v>423.59999999999997</v>
      </c>
    </row>
    <row r="78" spans="2:7" x14ac:dyDescent="0.25">
      <c r="B78" s="201" t="s">
        <v>103</v>
      </c>
      <c r="C78" s="202"/>
      <c r="D78" s="202"/>
      <c r="E78" s="202"/>
      <c r="F78" s="203"/>
      <c r="G78" s="78">
        <f>'PLANILHA DE CUSTOS'!C90</f>
        <v>20.56</v>
      </c>
    </row>
    <row r="79" spans="2:7" x14ac:dyDescent="0.25">
      <c r="B79" s="204" t="s">
        <v>12</v>
      </c>
      <c r="C79" s="205"/>
      <c r="D79" s="205"/>
      <c r="E79" s="205"/>
      <c r="F79" s="206"/>
      <c r="G79" s="74">
        <f>'PLANILHA DE CUSTOS'!C91</f>
        <v>20.56</v>
      </c>
    </row>
    <row r="80" spans="2:7" x14ac:dyDescent="0.25">
      <c r="B80" s="115"/>
      <c r="C80" s="115"/>
      <c r="D80" s="115"/>
      <c r="E80" s="115"/>
      <c r="F80" s="115"/>
      <c r="G80" s="115"/>
    </row>
    <row r="81" spans="2:7" x14ac:dyDescent="0.25">
      <c r="B81" s="192" t="s">
        <v>115</v>
      </c>
      <c r="C81" s="193"/>
      <c r="D81" s="193"/>
      <c r="E81" s="193"/>
      <c r="F81" s="193"/>
      <c r="G81" s="194"/>
    </row>
    <row r="82" spans="2:7" ht="15.75" customHeight="1" x14ac:dyDescent="0.25">
      <c r="B82" s="207" t="s">
        <v>106</v>
      </c>
      <c r="C82" s="208"/>
      <c r="D82" s="208"/>
      <c r="E82" s="208"/>
      <c r="F82" s="208"/>
      <c r="G82" s="209"/>
    </row>
    <row r="83" spans="2:7" x14ac:dyDescent="0.25">
      <c r="B83" s="201" t="s">
        <v>44</v>
      </c>
      <c r="C83" s="202"/>
      <c r="D83" s="202"/>
      <c r="E83" s="202"/>
      <c r="F83" s="203"/>
      <c r="G83" s="94">
        <f>'PLANILHA DE CUSTOS'!C98</f>
        <v>0.06</v>
      </c>
    </row>
    <row r="84" spans="2:7" x14ac:dyDescent="0.25">
      <c r="B84" s="201" t="s">
        <v>12</v>
      </c>
      <c r="C84" s="202"/>
      <c r="D84" s="202"/>
      <c r="E84" s="202"/>
      <c r="F84" s="203"/>
      <c r="G84" s="71">
        <f>'PLANILHA DE CUSTOS'!C99</f>
        <v>230.66499999999999</v>
      </c>
    </row>
    <row r="85" spans="2:7" x14ac:dyDescent="0.25">
      <c r="B85" s="115"/>
      <c r="C85" s="115"/>
      <c r="D85" s="115"/>
      <c r="E85" s="115"/>
      <c r="F85" s="115"/>
      <c r="G85" s="115"/>
    </row>
    <row r="86" spans="2:7" x14ac:dyDescent="0.25">
      <c r="B86" s="192" t="s">
        <v>27</v>
      </c>
      <c r="C86" s="193"/>
      <c r="D86" s="193"/>
      <c r="E86" s="193"/>
      <c r="F86" s="193"/>
      <c r="G86" s="194"/>
    </row>
    <row r="87" spans="2:7" x14ac:dyDescent="0.25">
      <c r="B87" s="195" t="s">
        <v>106</v>
      </c>
      <c r="C87" s="196"/>
      <c r="D87" s="196"/>
      <c r="E87" s="196"/>
      <c r="F87" s="196"/>
      <c r="G87" s="197"/>
    </row>
    <row r="88" spans="2:7" x14ac:dyDescent="0.25">
      <c r="B88" s="198" t="s">
        <v>16</v>
      </c>
      <c r="C88" s="199"/>
      <c r="D88" s="199"/>
      <c r="E88" s="199"/>
      <c r="F88" s="200"/>
      <c r="G88" s="14" t="s">
        <v>47</v>
      </c>
    </row>
    <row r="89" spans="2:7" x14ac:dyDescent="0.25">
      <c r="B89" s="180" t="s">
        <v>56</v>
      </c>
      <c r="C89" s="181"/>
      <c r="D89" s="181"/>
      <c r="E89" s="181"/>
      <c r="F89" s="182"/>
      <c r="G89" s="5">
        <f>'PLANILHA DE CUSTOS'!F108</f>
        <v>49.13</v>
      </c>
    </row>
    <row r="90" spans="2:7" x14ac:dyDescent="0.25">
      <c r="B90" s="180" t="s">
        <v>105</v>
      </c>
      <c r="C90" s="181"/>
      <c r="D90" s="181"/>
      <c r="E90" s="181"/>
      <c r="F90" s="182"/>
      <c r="G90" s="5">
        <f>'PLANILHA DE CUSTOS'!F109</f>
        <v>16.07</v>
      </c>
    </row>
    <row r="91" spans="2:7" x14ac:dyDescent="0.25">
      <c r="B91" s="183" t="s">
        <v>12</v>
      </c>
      <c r="C91" s="184"/>
      <c r="D91" s="184"/>
      <c r="E91" s="184"/>
      <c r="F91" s="185"/>
      <c r="G91" s="31">
        <f>'PLANILHA DE CUSTOS'!F110</f>
        <v>65.2</v>
      </c>
    </row>
    <row r="92" spans="2:7" x14ac:dyDescent="0.25">
      <c r="B92" s="115"/>
      <c r="C92" s="115"/>
      <c r="D92" s="115"/>
      <c r="E92" s="115"/>
      <c r="F92" s="115"/>
      <c r="G92" s="115"/>
    </row>
    <row r="93" spans="2:7" x14ac:dyDescent="0.25">
      <c r="B93" s="192" t="s">
        <v>15</v>
      </c>
      <c r="C93" s="193"/>
      <c r="D93" s="193"/>
      <c r="E93" s="193"/>
      <c r="F93" s="193"/>
      <c r="G93" s="194"/>
    </row>
    <row r="94" spans="2:7" x14ac:dyDescent="0.25">
      <c r="B94" s="218" t="s">
        <v>16</v>
      </c>
      <c r="C94" s="218"/>
      <c r="D94" s="218"/>
      <c r="E94" s="218"/>
      <c r="F94" s="218"/>
      <c r="G94" s="120" t="s">
        <v>17</v>
      </c>
    </row>
    <row r="95" spans="2:7" ht="15.75" customHeight="1" x14ac:dyDescent="0.25">
      <c r="B95" s="176" t="s">
        <v>212</v>
      </c>
      <c r="C95" s="176"/>
      <c r="D95" s="176"/>
      <c r="E95" s="176"/>
      <c r="F95" s="176"/>
      <c r="G95" s="176"/>
    </row>
    <row r="96" spans="2:7" ht="15.75" customHeight="1" x14ac:dyDescent="0.25">
      <c r="B96" s="176"/>
      <c r="C96" s="176"/>
      <c r="D96" s="176"/>
      <c r="E96" s="176"/>
      <c r="F96" s="176"/>
      <c r="G96" s="176"/>
    </row>
    <row r="97" spans="2:7" ht="22.5" customHeight="1" x14ac:dyDescent="0.25">
      <c r="B97" s="176"/>
      <c r="C97" s="176"/>
      <c r="D97" s="176"/>
      <c r="E97" s="176"/>
      <c r="F97" s="176"/>
      <c r="G97" s="176"/>
    </row>
    <row r="98" spans="2:7" ht="39.75" customHeight="1" x14ac:dyDescent="0.25">
      <c r="B98" s="177" t="s">
        <v>213</v>
      </c>
      <c r="C98" s="177"/>
      <c r="D98" s="177"/>
      <c r="E98" s="177"/>
      <c r="F98" s="177"/>
      <c r="G98" s="177"/>
    </row>
    <row r="99" spans="2:7" x14ac:dyDescent="0.25">
      <c r="B99" s="180" t="s">
        <v>18</v>
      </c>
      <c r="C99" s="181"/>
      <c r="D99" s="181"/>
      <c r="E99" s="181"/>
      <c r="F99" s="182"/>
      <c r="G99" s="5">
        <f>'PLANILHA DE CUSTOS'!C117</f>
        <v>1590</v>
      </c>
    </row>
    <row r="100" spans="2:7" x14ac:dyDescent="0.25">
      <c r="B100" s="180" t="s">
        <v>19</v>
      </c>
      <c r="C100" s="181"/>
      <c r="D100" s="181"/>
      <c r="E100" s="181"/>
      <c r="F100" s="182"/>
      <c r="G100" s="5">
        <f>'PLANILHA DE CUSTOS'!C118</f>
        <v>1216.30071</v>
      </c>
    </row>
    <row r="101" spans="2:7" x14ac:dyDescent="0.25">
      <c r="B101" s="180" t="s">
        <v>111</v>
      </c>
      <c r="C101" s="181"/>
      <c r="D101" s="181"/>
      <c r="E101" s="181"/>
      <c r="F101" s="182"/>
      <c r="G101" s="5">
        <f>'PLANILHA DE CUSTOS'!C119</f>
        <v>0</v>
      </c>
    </row>
    <row r="102" spans="2:7" x14ac:dyDescent="0.25">
      <c r="B102" s="180" t="s">
        <v>4</v>
      </c>
      <c r="C102" s="181"/>
      <c r="D102" s="181"/>
      <c r="E102" s="181"/>
      <c r="F102" s="182"/>
      <c r="G102" s="5">
        <f>'PLANILHA DE CUSTOS'!C120</f>
        <v>148.62400000000002</v>
      </c>
    </row>
    <row r="103" spans="2:7" x14ac:dyDescent="0.25">
      <c r="B103" s="180" t="s">
        <v>21</v>
      </c>
      <c r="C103" s="181"/>
      <c r="D103" s="181"/>
      <c r="E103" s="181"/>
      <c r="F103" s="182"/>
      <c r="G103" s="5">
        <f>'PLANILHA DE CUSTOS'!C121</f>
        <v>381.54599999999999</v>
      </c>
    </row>
    <row r="104" spans="2:7" x14ac:dyDescent="0.25">
      <c r="B104" s="180" t="s">
        <v>22</v>
      </c>
      <c r="C104" s="181"/>
      <c r="D104" s="181"/>
      <c r="E104" s="181"/>
      <c r="F104" s="182"/>
      <c r="G104" s="5">
        <f>'PLANILHA DE CUSTOS'!C122</f>
        <v>137.79</v>
      </c>
    </row>
    <row r="105" spans="2:7" x14ac:dyDescent="0.25">
      <c r="B105" s="180" t="s">
        <v>23</v>
      </c>
      <c r="C105" s="181"/>
      <c r="D105" s="181"/>
      <c r="E105" s="181"/>
      <c r="F105" s="182"/>
      <c r="G105" s="5">
        <f>'PLANILHA DE CUSTOS'!C123</f>
        <v>15.2</v>
      </c>
    </row>
    <row r="106" spans="2:7" x14ac:dyDescent="0.25">
      <c r="B106" s="188" t="s">
        <v>57</v>
      </c>
      <c r="C106" s="189"/>
      <c r="D106" s="189"/>
      <c r="E106" s="189"/>
      <c r="F106" s="190"/>
      <c r="G106" s="90">
        <f>'PLANILHA DE CUSTOS'!C124</f>
        <v>33.65</v>
      </c>
    </row>
    <row r="107" spans="2:7" x14ac:dyDescent="0.25">
      <c r="B107" s="180" t="s">
        <v>24</v>
      </c>
      <c r="C107" s="181"/>
      <c r="D107" s="181"/>
      <c r="E107" s="181"/>
      <c r="F107" s="182"/>
      <c r="G107" s="5">
        <f>'PLANILHA DE CUSTOS'!C125</f>
        <v>20.56</v>
      </c>
    </row>
    <row r="108" spans="2:7" x14ac:dyDescent="0.25">
      <c r="B108" s="180" t="s">
        <v>27</v>
      </c>
      <c r="C108" s="181"/>
      <c r="D108" s="181"/>
      <c r="E108" s="181"/>
      <c r="F108" s="182"/>
      <c r="G108" s="5">
        <f>'PLANILHA DE CUSTOS'!C126</f>
        <v>65.2</v>
      </c>
    </row>
    <row r="109" spans="2:7" x14ac:dyDescent="0.25">
      <c r="B109" s="180" t="s">
        <v>112</v>
      </c>
      <c r="C109" s="181"/>
      <c r="D109" s="181"/>
      <c r="E109" s="181"/>
      <c r="F109" s="182"/>
      <c r="G109" s="5">
        <f>'PLANILHA DE CUSTOS'!C127</f>
        <v>230.66499999999999</v>
      </c>
    </row>
    <row r="110" spans="2:7" x14ac:dyDescent="0.25">
      <c r="B110" s="183" t="s">
        <v>28</v>
      </c>
      <c r="C110" s="184"/>
      <c r="D110" s="184"/>
      <c r="E110" s="184"/>
      <c r="F110" s="185"/>
      <c r="G110" s="31">
        <f>'PLANILHA DE CUSTOS'!C128</f>
        <v>3839.5357099999997</v>
      </c>
    </row>
    <row r="111" spans="2:7" ht="6.75" customHeight="1" x14ac:dyDescent="0.25">
      <c r="B111" s="115"/>
      <c r="C111" s="115"/>
      <c r="D111" s="115"/>
      <c r="E111" s="115"/>
      <c r="F111" s="115"/>
      <c r="G111" s="115"/>
    </row>
    <row r="112" spans="2:7" x14ac:dyDescent="0.25">
      <c r="B112" s="216" t="s">
        <v>220</v>
      </c>
      <c r="C112" s="216"/>
      <c r="D112" s="216"/>
      <c r="E112" s="216"/>
      <c r="F112" s="216"/>
      <c r="G112" s="216"/>
    </row>
    <row r="113" spans="2:11" x14ac:dyDescent="0.25">
      <c r="B113" s="217" t="s">
        <v>217</v>
      </c>
      <c r="C113" s="217"/>
      <c r="D113" s="217"/>
      <c r="E113" s="217"/>
      <c r="F113" s="217"/>
      <c r="G113" s="217"/>
    </row>
    <row r="114" spans="2:11" ht="9" customHeight="1" x14ac:dyDescent="0.25">
      <c r="B114" s="115"/>
      <c r="C114" s="115"/>
      <c r="D114" s="115"/>
      <c r="E114" s="115"/>
      <c r="F114" s="115"/>
      <c r="G114" s="115"/>
    </row>
    <row r="115" spans="2:11" x14ac:dyDescent="0.25">
      <c r="B115" s="192" t="s">
        <v>32</v>
      </c>
      <c r="C115" s="193"/>
      <c r="D115" s="193"/>
      <c r="E115" s="193"/>
      <c r="F115" s="193"/>
      <c r="G115" s="194"/>
    </row>
    <row r="116" spans="2:11" x14ac:dyDescent="0.25">
      <c r="B116" s="180" t="s">
        <v>96</v>
      </c>
      <c r="C116" s="181"/>
      <c r="D116" s="181"/>
      <c r="E116" s="181"/>
      <c r="F116" s="182"/>
      <c r="G116" s="116">
        <f>'PLANILHA DE CUSTOS'!F34</f>
        <v>1590</v>
      </c>
      <c r="H116" s="10"/>
      <c r="I116" s="10"/>
    </row>
    <row r="117" spans="2:11" s="10" customFormat="1" x14ac:dyDescent="0.25">
      <c r="B117" s="180" t="s">
        <v>110</v>
      </c>
      <c r="C117" s="181"/>
      <c r="D117" s="181"/>
      <c r="E117" s="181"/>
      <c r="F117" s="182"/>
      <c r="G117" s="5">
        <f>'PLANILHA DE CUSTOS'!F35</f>
        <v>1648.3552012000002</v>
      </c>
      <c r="H117" s="2"/>
      <c r="I117" s="2"/>
      <c r="K117" s="85"/>
    </row>
    <row r="118" spans="2:11" s="10" customFormat="1" x14ac:dyDescent="0.25">
      <c r="B118" s="188" t="s">
        <v>52</v>
      </c>
      <c r="C118" s="189"/>
      <c r="D118" s="189"/>
      <c r="E118" s="189"/>
      <c r="F118" s="190"/>
      <c r="G118" s="5">
        <f>'PLANILHA DE CUSTOS'!F36</f>
        <v>564.80000000000007</v>
      </c>
      <c r="H118" s="2"/>
      <c r="I118" s="2"/>
      <c r="K118" s="85"/>
    </row>
    <row r="119" spans="2:11" ht="13.5" customHeight="1" x14ac:dyDescent="0.25">
      <c r="B119" s="115"/>
      <c r="C119" s="115"/>
      <c r="D119" s="115"/>
      <c r="E119" s="115"/>
      <c r="F119" s="115"/>
      <c r="G119" s="115"/>
    </row>
    <row r="120" spans="2:11" x14ac:dyDescent="0.25">
      <c r="B120" s="192" t="s">
        <v>4</v>
      </c>
      <c r="C120" s="193"/>
      <c r="D120" s="193"/>
      <c r="E120" s="193"/>
      <c r="F120" s="193"/>
      <c r="G120" s="194"/>
    </row>
    <row r="121" spans="2:11" x14ac:dyDescent="0.25">
      <c r="B121" s="180" t="s">
        <v>33</v>
      </c>
      <c r="C121" s="181"/>
      <c r="D121" s="181"/>
      <c r="E121" s="182"/>
      <c r="F121" s="4">
        <v>20.68</v>
      </c>
      <c r="G121" s="4">
        <f>'PLANILHA DE CUSTOS'!H43</f>
        <v>41.36</v>
      </c>
    </row>
    <row r="122" spans="2:11" x14ac:dyDescent="0.25">
      <c r="B122" s="180" t="s">
        <v>5</v>
      </c>
      <c r="C122" s="181"/>
      <c r="D122" s="181"/>
      <c r="E122" s="182"/>
      <c r="F122" s="4" t="s">
        <v>6</v>
      </c>
      <c r="G122" s="5">
        <f>'PLANILHA DE CUSTOS'!H44</f>
        <v>5.9</v>
      </c>
    </row>
    <row r="123" spans="2:11" x14ac:dyDescent="0.25">
      <c r="B123" s="180" t="s">
        <v>7</v>
      </c>
      <c r="C123" s="181"/>
      <c r="D123" s="181"/>
      <c r="E123" s="182"/>
      <c r="F123" s="4"/>
      <c r="G123" s="5">
        <f>'PLANILHA DE CUSTOS'!H45</f>
        <v>244.024</v>
      </c>
    </row>
    <row r="124" spans="2:11" x14ac:dyDescent="0.25">
      <c r="B124" s="180" t="s">
        <v>8</v>
      </c>
      <c r="C124" s="181"/>
      <c r="D124" s="181"/>
      <c r="E124" s="182"/>
      <c r="F124" s="4" t="s">
        <v>9</v>
      </c>
      <c r="G124" s="5">
        <f>'PLANILHA DE CUSTOS'!H46</f>
        <v>95.399999999999991</v>
      </c>
    </row>
    <row r="125" spans="2:11" x14ac:dyDescent="0.25">
      <c r="B125" s="183" t="s">
        <v>10</v>
      </c>
      <c r="C125" s="184"/>
      <c r="D125" s="184"/>
      <c r="E125" s="185"/>
      <c r="F125" s="117"/>
      <c r="G125" s="31">
        <f>'PLANILHA DE CUSTOS'!H47</f>
        <v>148.62400000000002</v>
      </c>
    </row>
    <row r="126" spans="2:11" ht="14.25" customHeight="1" x14ac:dyDescent="0.25">
      <c r="B126" s="118"/>
      <c r="C126" s="118"/>
      <c r="D126" s="118"/>
      <c r="E126" s="118"/>
      <c r="F126" s="119"/>
      <c r="G126" s="36"/>
    </row>
    <row r="127" spans="2:11" x14ac:dyDescent="0.25">
      <c r="B127" s="192" t="s">
        <v>21</v>
      </c>
      <c r="C127" s="193"/>
      <c r="D127" s="193"/>
      <c r="E127" s="193"/>
      <c r="F127" s="193"/>
      <c r="G127" s="194"/>
    </row>
    <row r="128" spans="2:11" x14ac:dyDescent="0.25">
      <c r="B128" s="180" t="s">
        <v>35</v>
      </c>
      <c r="C128" s="181"/>
      <c r="D128" s="181"/>
      <c r="E128" s="181"/>
      <c r="F128" s="182"/>
      <c r="G128" s="8">
        <f>'PLANILHA DE CUSTOS'!F53</f>
        <v>20.68</v>
      </c>
    </row>
    <row r="129" spans="2:7" x14ac:dyDescent="0.25">
      <c r="B129" s="180" t="s">
        <v>97</v>
      </c>
      <c r="C129" s="181"/>
      <c r="D129" s="181"/>
      <c r="E129" s="181"/>
      <c r="F129" s="182"/>
      <c r="G129" s="5">
        <f>'PLANILHA DE CUSTOS'!F54</f>
        <v>19.77</v>
      </c>
    </row>
    <row r="130" spans="2:7" x14ac:dyDescent="0.25">
      <c r="B130" s="180" t="s">
        <v>36</v>
      </c>
      <c r="C130" s="181"/>
      <c r="D130" s="181"/>
      <c r="E130" s="181"/>
      <c r="F130" s="182"/>
      <c r="G130" s="5">
        <f>'PLANILHA DE CUSTOS'!F55</f>
        <v>27.297599999999999</v>
      </c>
    </row>
    <row r="131" spans="2:7" x14ac:dyDescent="0.25">
      <c r="B131" s="183" t="s">
        <v>10</v>
      </c>
      <c r="C131" s="184"/>
      <c r="D131" s="184"/>
      <c r="E131" s="184"/>
      <c r="F131" s="185"/>
      <c r="G131" s="31">
        <f>'PLANILHA DE CUSTOS'!F56</f>
        <v>381.54599999999999</v>
      </c>
    </row>
    <row r="132" spans="2:7" ht="13.5" customHeight="1" x14ac:dyDescent="0.25">
      <c r="B132" s="115"/>
      <c r="C132" s="115"/>
      <c r="D132" s="115"/>
      <c r="E132" s="115"/>
      <c r="F132" s="115"/>
      <c r="G132" s="115"/>
    </row>
    <row r="133" spans="2:7" x14ac:dyDescent="0.25">
      <c r="B133" s="192" t="s">
        <v>98</v>
      </c>
      <c r="C133" s="193"/>
      <c r="D133" s="193"/>
      <c r="E133" s="193"/>
      <c r="F133" s="193"/>
      <c r="G133" s="194"/>
    </row>
    <row r="134" spans="2:7" x14ac:dyDescent="0.25">
      <c r="B134" s="180" t="s">
        <v>99</v>
      </c>
      <c r="C134" s="181"/>
      <c r="D134" s="181"/>
      <c r="E134" s="181"/>
      <c r="F134" s="182"/>
      <c r="G134" s="116">
        <f>'PLANILHA DE CUSTOS'!F62</f>
        <v>137.79</v>
      </c>
    </row>
    <row r="135" spans="2:7" x14ac:dyDescent="0.25">
      <c r="B135" s="183" t="s">
        <v>10</v>
      </c>
      <c r="C135" s="184"/>
      <c r="D135" s="184"/>
      <c r="E135" s="184"/>
      <c r="F135" s="185"/>
      <c r="G135" s="31">
        <f>'PLANILHA DE CUSTOS'!F63</f>
        <v>137.79</v>
      </c>
    </row>
    <row r="136" spans="2:7" ht="14.25" customHeight="1" x14ac:dyDescent="0.25">
      <c r="B136" s="118"/>
      <c r="C136" s="118"/>
      <c r="D136" s="118"/>
      <c r="E136" s="118"/>
      <c r="F136" s="118"/>
      <c r="G136" s="36"/>
    </row>
    <row r="137" spans="2:7" x14ac:dyDescent="0.25">
      <c r="B137" s="219" t="s">
        <v>40</v>
      </c>
      <c r="C137" s="219"/>
      <c r="D137" s="219"/>
      <c r="E137" s="219"/>
      <c r="F137" s="219"/>
      <c r="G137" s="219"/>
    </row>
    <row r="138" spans="2:7" x14ac:dyDescent="0.25">
      <c r="B138" s="180" t="s">
        <v>37</v>
      </c>
      <c r="C138" s="181"/>
      <c r="D138" s="181"/>
      <c r="E138" s="181"/>
      <c r="F138" s="182"/>
      <c r="G138" s="4">
        <f>'PLANILHA DE CUSTOS'!F69</f>
        <v>1</v>
      </c>
    </row>
    <row r="139" spans="2:7" x14ac:dyDescent="0.25">
      <c r="B139" s="180" t="s">
        <v>99</v>
      </c>
      <c r="C139" s="181"/>
      <c r="D139" s="181"/>
      <c r="E139" s="181"/>
      <c r="F139" s="182"/>
      <c r="G139" s="5">
        <f>'PLANILHA DE CUSTOS'!F70</f>
        <v>15.2</v>
      </c>
    </row>
    <row r="140" spans="2:7" x14ac:dyDescent="0.25">
      <c r="B140" s="180" t="s">
        <v>8</v>
      </c>
      <c r="C140" s="181"/>
      <c r="D140" s="181"/>
      <c r="E140" s="181"/>
      <c r="F140" s="182"/>
      <c r="G140" s="5">
        <f>'PLANILHA DE CUSTOS'!F71</f>
        <v>0</v>
      </c>
    </row>
    <row r="141" spans="2:7" x14ac:dyDescent="0.25">
      <c r="B141" s="183" t="s">
        <v>10</v>
      </c>
      <c r="C141" s="184"/>
      <c r="D141" s="184"/>
      <c r="E141" s="184"/>
      <c r="F141" s="185"/>
      <c r="G141" s="31">
        <f>'PLANILHA DE CUSTOS'!F72</f>
        <v>15.2</v>
      </c>
    </row>
    <row r="142" spans="2:7" x14ac:dyDescent="0.25">
      <c r="B142" s="115"/>
      <c r="C142" s="115"/>
      <c r="D142" s="115"/>
      <c r="E142" s="115"/>
      <c r="F142" s="115"/>
      <c r="G142" s="115"/>
    </row>
    <row r="143" spans="2:7" x14ac:dyDescent="0.25">
      <c r="B143" s="210" t="s">
        <v>57</v>
      </c>
      <c r="C143" s="211"/>
      <c r="D143" s="211"/>
      <c r="E143" s="211"/>
      <c r="F143" s="211"/>
      <c r="G143" s="212"/>
    </row>
    <row r="144" spans="2:7" x14ac:dyDescent="0.25">
      <c r="B144" s="180" t="s">
        <v>37</v>
      </c>
      <c r="C144" s="181"/>
      <c r="D144" s="181"/>
      <c r="E144" s="181"/>
      <c r="F144" s="182"/>
      <c r="G144" s="4">
        <f>'PLANILHA DE CUSTOS'!F78</f>
        <v>1</v>
      </c>
    </row>
    <row r="145" spans="2:7" x14ac:dyDescent="0.25">
      <c r="B145" s="180" t="s">
        <v>99</v>
      </c>
      <c r="C145" s="181"/>
      <c r="D145" s="181"/>
      <c r="E145" s="181"/>
      <c r="F145" s="182"/>
      <c r="G145" s="5">
        <f>'PLANILHA DE CUSTOS'!F79</f>
        <v>33.65</v>
      </c>
    </row>
    <row r="146" spans="2:7" x14ac:dyDescent="0.25">
      <c r="B146" s="180" t="s">
        <v>8</v>
      </c>
      <c r="C146" s="181"/>
      <c r="D146" s="181"/>
      <c r="E146" s="181"/>
      <c r="F146" s="182"/>
      <c r="G146" s="5">
        <f>'PLANILHA DE CUSTOS'!F80</f>
        <v>0</v>
      </c>
    </row>
    <row r="147" spans="2:7" x14ac:dyDescent="0.25">
      <c r="B147" s="183" t="s">
        <v>10</v>
      </c>
      <c r="C147" s="184"/>
      <c r="D147" s="184"/>
      <c r="E147" s="184"/>
      <c r="F147" s="185"/>
      <c r="G147" s="31">
        <f>'PLANILHA DE CUSTOS'!F81</f>
        <v>33.65</v>
      </c>
    </row>
    <row r="148" spans="2:7" x14ac:dyDescent="0.25">
      <c r="B148" s="115"/>
      <c r="C148" s="115"/>
      <c r="D148" s="115"/>
      <c r="E148" s="115"/>
      <c r="F148" s="115"/>
      <c r="G148" s="115"/>
    </row>
    <row r="149" spans="2:7" x14ac:dyDescent="0.25">
      <c r="B149" s="210" t="s">
        <v>24</v>
      </c>
      <c r="C149" s="211"/>
      <c r="D149" s="211"/>
      <c r="E149" s="211"/>
      <c r="F149" s="211"/>
      <c r="G149" s="212"/>
    </row>
    <row r="150" spans="2:7" x14ac:dyDescent="0.25">
      <c r="B150" s="201" t="s">
        <v>41</v>
      </c>
      <c r="C150" s="202"/>
      <c r="D150" s="202"/>
      <c r="E150" s="202"/>
      <c r="F150" s="203"/>
      <c r="G150" s="70">
        <f>'PLANILHA DE CUSTOS'!F88</f>
        <v>1</v>
      </c>
    </row>
    <row r="151" spans="2:7" x14ac:dyDescent="0.25">
      <c r="B151" s="213" t="s">
        <v>101</v>
      </c>
      <c r="C151" s="214"/>
      <c r="D151" s="214"/>
      <c r="E151" s="214"/>
      <c r="F151" s="215"/>
      <c r="G151" s="71">
        <f>'PLANILHA DE CUSTOS'!F89</f>
        <v>423.59999999999997</v>
      </c>
    </row>
    <row r="152" spans="2:7" x14ac:dyDescent="0.25">
      <c r="B152" s="201" t="s">
        <v>103</v>
      </c>
      <c r="C152" s="202"/>
      <c r="D152" s="202"/>
      <c r="E152" s="202"/>
      <c r="F152" s="203"/>
      <c r="G152" s="78">
        <f>'PLANILHA DE CUSTOS'!F90</f>
        <v>20.56</v>
      </c>
    </row>
    <row r="153" spans="2:7" x14ac:dyDescent="0.25">
      <c r="B153" s="204" t="s">
        <v>12</v>
      </c>
      <c r="C153" s="205"/>
      <c r="D153" s="205"/>
      <c r="E153" s="205"/>
      <c r="F153" s="206"/>
      <c r="G153" s="74">
        <f>'PLANILHA DE CUSTOS'!F91</f>
        <v>20.56</v>
      </c>
    </row>
    <row r="154" spans="2:7" x14ac:dyDescent="0.25">
      <c r="B154" s="115"/>
      <c r="C154" s="115"/>
      <c r="D154" s="115"/>
      <c r="E154" s="115"/>
      <c r="F154" s="115"/>
      <c r="G154" s="115"/>
    </row>
    <row r="155" spans="2:7" x14ac:dyDescent="0.25">
      <c r="B155" s="192" t="s">
        <v>115</v>
      </c>
      <c r="C155" s="193"/>
      <c r="D155" s="193"/>
      <c r="E155" s="193"/>
      <c r="F155" s="193"/>
      <c r="G155" s="194"/>
    </row>
    <row r="156" spans="2:7" x14ac:dyDescent="0.25">
      <c r="B156" s="207" t="s">
        <v>106</v>
      </c>
      <c r="C156" s="208"/>
      <c r="D156" s="208"/>
      <c r="E156" s="208"/>
      <c r="F156" s="208"/>
      <c r="G156" s="209"/>
    </row>
    <row r="157" spans="2:7" x14ac:dyDescent="0.25">
      <c r="B157" s="201" t="s">
        <v>44</v>
      </c>
      <c r="C157" s="202"/>
      <c r="D157" s="202"/>
      <c r="E157" s="202"/>
      <c r="F157" s="203"/>
      <c r="G157" s="94">
        <f>'PLANILHA DE CUSTOS'!F98</f>
        <v>0.06</v>
      </c>
    </row>
    <row r="158" spans="2:7" x14ac:dyDescent="0.25">
      <c r="B158" s="204" t="s">
        <v>12</v>
      </c>
      <c r="C158" s="205"/>
      <c r="D158" s="205"/>
      <c r="E158" s="205"/>
      <c r="F158" s="206"/>
      <c r="G158" s="71">
        <f>'PLANILHA DE CUSTOS'!F99</f>
        <v>230.66499999999999</v>
      </c>
    </row>
    <row r="159" spans="2:7" ht="15.75" customHeight="1" x14ac:dyDescent="0.25">
      <c r="B159" s="176" t="s">
        <v>212</v>
      </c>
      <c r="C159" s="176"/>
      <c r="D159" s="176"/>
      <c r="E159" s="176"/>
      <c r="F159" s="176"/>
      <c r="G159" s="176"/>
    </row>
    <row r="160" spans="2:7" ht="15.75" customHeight="1" x14ac:dyDescent="0.25">
      <c r="B160" s="176"/>
      <c r="C160" s="176"/>
      <c r="D160" s="176"/>
      <c r="E160" s="176"/>
      <c r="F160" s="176"/>
      <c r="G160" s="176"/>
    </row>
    <row r="161" spans="2:7" ht="22.5" customHeight="1" x14ac:dyDescent="0.25">
      <c r="B161" s="176"/>
      <c r="C161" s="176"/>
      <c r="D161" s="176"/>
      <c r="E161" s="176"/>
      <c r="F161" s="176"/>
      <c r="G161" s="176"/>
    </row>
    <row r="162" spans="2:7" ht="39.75" customHeight="1" x14ac:dyDescent="0.25">
      <c r="B162" s="177" t="s">
        <v>213</v>
      </c>
      <c r="C162" s="177"/>
      <c r="D162" s="177"/>
      <c r="E162" s="177"/>
      <c r="F162" s="177"/>
      <c r="G162" s="177"/>
    </row>
    <row r="163" spans="2:7" x14ac:dyDescent="0.25">
      <c r="B163" s="192" t="s">
        <v>27</v>
      </c>
      <c r="C163" s="193"/>
      <c r="D163" s="193"/>
      <c r="E163" s="193"/>
      <c r="F163" s="193"/>
      <c r="G163" s="194"/>
    </row>
    <row r="164" spans="2:7" x14ac:dyDescent="0.25">
      <c r="B164" s="195" t="s">
        <v>106</v>
      </c>
      <c r="C164" s="196"/>
      <c r="D164" s="196"/>
      <c r="E164" s="196"/>
      <c r="F164" s="196"/>
      <c r="G164" s="197"/>
    </row>
    <row r="165" spans="2:7" x14ac:dyDescent="0.25">
      <c r="B165" s="198" t="s">
        <v>16</v>
      </c>
      <c r="C165" s="199"/>
      <c r="D165" s="199"/>
      <c r="E165" s="199"/>
      <c r="F165" s="200"/>
      <c r="G165" s="14" t="s">
        <v>47</v>
      </c>
    </row>
    <row r="166" spans="2:7" x14ac:dyDescent="0.25">
      <c r="B166" s="180" t="s">
        <v>56</v>
      </c>
      <c r="C166" s="181"/>
      <c r="D166" s="181"/>
      <c r="E166" s="181"/>
      <c r="F166" s="182"/>
      <c r="G166" s="5">
        <f>'PLANILHA DE CUSTOS'!L108</f>
        <v>49.13</v>
      </c>
    </row>
    <row r="167" spans="2:7" x14ac:dyDescent="0.25">
      <c r="B167" s="180" t="s">
        <v>105</v>
      </c>
      <c r="C167" s="181"/>
      <c r="D167" s="181"/>
      <c r="E167" s="181"/>
      <c r="F167" s="182"/>
      <c r="G167" s="5">
        <f>'PLANILHA DE CUSTOS'!L109</f>
        <v>16.07</v>
      </c>
    </row>
    <row r="168" spans="2:7" x14ac:dyDescent="0.25">
      <c r="B168" s="183" t="s">
        <v>12</v>
      </c>
      <c r="C168" s="184"/>
      <c r="D168" s="184"/>
      <c r="E168" s="184"/>
      <c r="F168" s="185"/>
      <c r="G168" s="31">
        <f>'PLANILHA DE CUSTOS'!L110</f>
        <v>65.2</v>
      </c>
    </row>
    <row r="169" spans="2:7" x14ac:dyDescent="0.25">
      <c r="B169" s="115"/>
      <c r="C169" s="115"/>
      <c r="D169" s="115"/>
      <c r="E169" s="115"/>
      <c r="F169" s="115"/>
      <c r="G169" s="115"/>
    </row>
    <row r="170" spans="2:7" x14ac:dyDescent="0.25">
      <c r="B170" s="192" t="s">
        <v>15</v>
      </c>
      <c r="C170" s="193"/>
      <c r="D170" s="193"/>
      <c r="E170" s="193"/>
      <c r="F170" s="193"/>
      <c r="G170" s="194"/>
    </row>
    <row r="171" spans="2:7" x14ac:dyDescent="0.25">
      <c r="B171" s="180" t="s">
        <v>16</v>
      </c>
      <c r="C171" s="181"/>
      <c r="D171" s="181"/>
      <c r="E171" s="181"/>
      <c r="F171" s="182"/>
      <c r="G171" s="114" t="s">
        <v>17</v>
      </c>
    </row>
    <row r="172" spans="2:7" x14ac:dyDescent="0.25">
      <c r="B172" s="180" t="s">
        <v>18</v>
      </c>
      <c r="C172" s="181"/>
      <c r="D172" s="181"/>
      <c r="E172" s="181"/>
      <c r="F172" s="182"/>
      <c r="G172" s="5">
        <f>'PLANILHA DE CUSTOS'!F117</f>
        <v>1590</v>
      </c>
    </row>
    <row r="173" spans="2:7" x14ac:dyDescent="0.25">
      <c r="B173" s="180" t="s">
        <v>19</v>
      </c>
      <c r="C173" s="181"/>
      <c r="D173" s="181"/>
      <c r="E173" s="181"/>
      <c r="F173" s="182"/>
      <c r="G173" s="5">
        <f>'PLANILHA DE CUSTOS'!F118</f>
        <v>1648.3552012000002</v>
      </c>
    </row>
    <row r="174" spans="2:7" x14ac:dyDescent="0.25">
      <c r="B174" s="180" t="s">
        <v>76</v>
      </c>
      <c r="C174" s="181"/>
      <c r="D174" s="181"/>
      <c r="E174" s="181"/>
      <c r="F174" s="182"/>
      <c r="G174" s="5">
        <f>'PLANILHA DE CUSTOS'!F119</f>
        <v>564.80000000000007</v>
      </c>
    </row>
    <row r="175" spans="2:7" x14ac:dyDescent="0.25">
      <c r="B175" s="180" t="s">
        <v>111</v>
      </c>
      <c r="C175" s="181"/>
      <c r="D175" s="181"/>
      <c r="E175" s="181"/>
      <c r="F175" s="182"/>
      <c r="G175" s="5">
        <f>'PLANILHA DE CUSTOS'!F120</f>
        <v>0</v>
      </c>
    </row>
    <row r="176" spans="2:7" x14ac:dyDescent="0.25">
      <c r="B176" s="180" t="s">
        <v>4</v>
      </c>
      <c r="C176" s="181"/>
      <c r="D176" s="181"/>
      <c r="E176" s="181"/>
      <c r="F176" s="182"/>
      <c r="G176" s="5">
        <f>'PLANILHA DE CUSTOS'!F121</f>
        <v>148.62400000000002</v>
      </c>
    </row>
    <row r="177" spans="2:7" x14ac:dyDescent="0.25">
      <c r="B177" s="180" t="s">
        <v>21</v>
      </c>
      <c r="C177" s="181"/>
      <c r="D177" s="181"/>
      <c r="E177" s="181"/>
      <c r="F177" s="182"/>
      <c r="G177" s="5">
        <f>'PLANILHA DE CUSTOS'!F122</f>
        <v>381.54599999999999</v>
      </c>
    </row>
    <row r="178" spans="2:7" x14ac:dyDescent="0.25">
      <c r="B178" s="180" t="s">
        <v>22</v>
      </c>
      <c r="C178" s="181"/>
      <c r="D178" s="181"/>
      <c r="E178" s="181"/>
      <c r="F178" s="182"/>
      <c r="G178" s="5">
        <f>'PLANILHA DE CUSTOS'!F123</f>
        <v>137.79</v>
      </c>
    </row>
    <row r="179" spans="2:7" x14ac:dyDescent="0.25">
      <c r="B179" s="180" t="s">
        <v>23</v>
      </c>
      <c r="C179" s="181"/>
      <c r="D179" s="181"/>
      <c r="E179" s="181"/>
      <c r="F179" s="182"/>
      <c r="G179" s="5">
        <f>'PLANILHA DE CUSTOS'!F124</f>
        <v>15.2</v>
      </c>
    </row>
    <row r="180" spans="2:7" x14ac:dyDescent="0.25">
      <c r="B180" s="188" t="s">
        <v>57</v>
      </c>
      <c r="C180" s="189"/>
      <c r="D180" s="189"/>
      <c r="E180" s="189"/>
      <c r="F180" s="190"/>
      <c r="G180" s="5">
        <f>'PLANILHA DE CUSTOS'!F125</f>
        <v>33.65</v>
      </c>
    </row>
    <row r="181" spans="2:7" x14ac:dyDescent="0.25">
      <c r="B181" s="180" t="s">
        <v>24</v>
      </c>
      <c r="C181" s="181"/>
      <c r="D181" s="181"/>
      <c r="E181" s="181"/>
      <c r="F181" s="182"/>
      <c r="G181" s="5">
        <f>'PLANILHA DE CUSTOS'!F126</f>
        <v>20.56</v>
      </c>
    </row>
    <row r="182" spans="2:7" x14ac:dyDescent="0.25">
      <c r="B182" s="180" t="s">
        <v>27</v>
      </c>
      <c r="C182" s="181"/>
      <c r="D182" s="181"/>
      <c r="E182" s="181"/>
      <c r="F182" s="182"/>
      <c r="G182" s="5">
        <f>'PLANILHA DE CUSTOS'!F127</f>
        <v>65.2</v>
      </c>
    </row>
    <row r="183" spans="2:7" x14ac:dyDescent="0.25">
      <c r="B183" s="180" t="s">
        <v>112</v>
      </c>
      <c r="C183" s="181"/>
      <c r="D183" s="181"/>
      <c r="E183" s="181"/>
      <c r="F183" s="182"/>
      <c r="G183" s="5">
        <f>'PLANILHA DE CUSTOS'!F128</f>
        <v>230.66499999999999</v>
      </c>
    </row>
    <row r="184" spans="2:7" x14ac:dyDescent="0.25">
      <c r="B184" s="183" t="s">
        <v>28</v>
      </c>
      <c r="C184" s="184"/>
      <c r="D184" s="184"/>
      <c r="E184" s="184"/>
      <c r="F184" s="185"/>
      <c r="G184" s="31">
        <f>'PLANILHA DE CUSTOS'!F129</f>
        <v>4836.3902011999999</v>
      </c>
    </row>
    <row r="185" spans="2:7" ht="9" customHeight="1" x14ac:dyDescent="0.25"/>
    <row r="186" spans="2:7" x14ac:dyDescent="0.25">
      <c r="B186" s="216" t="s">
        <v>218</v>
      </c>
      <c r="C186" s="216"/>
      <c r="D186" s="216"/>
      <c r="E186" s="216"/>
      <c r="F186" s="216"/>
      <c r="G186" s="216"/>
    </row>
    <row r="187" spans="2:7" x14ac:dyDescent="0.25">
      <c r="B187" s="217" t="s">
        <v>219</v>
      </c>
      <c r="C187" s="217"/>
      <c r="D187" s="217"/>
      <c r="E187" s="217"/>
      <c r="F187" s="217"/>
      <c r="G187" s="217"/>
    </row>
    <row r="188" spans="2:7" ht="9" customHeight="1" x14ac:dyDescent="0.25"/>
    <row r="189" spans="2:7" x14ac:dyDescent="0.25">
      <c r="B189" s="192" t="s">
        <v>32</v>
      </c>
      <c r="C189" s="193"/>
      <c r="D189" s="193"/>
      <c r="E189" s="193"/>
      <c r="F189" s="193"/>
      <c r="G189" s="194"/>
    </row>
    <row r="190" spans="2:7" x14ac:dyDescent="0.25">
      <c r="B190" s="180" t="s">
        <v>96</v>
      </c>
      <c r="C190" s="181"/>
      <c r="D190" s="181"/>
      <c r="E190" s="181"/>
      <c r="F190" s="182"/>
      <c r="G190" s="116">
        <f>'PLANILHA DE CUSTOS'!I34</f>
        <v>2080.9</v>
      </c>
    </row>
    <row r="191" spans="2:7" x14ac:dyDescent="0.25">
      <c r="B191" s="180" t="s">
        <v>110</v>
      </c>
      <c r="C191" s="181"/>
      <c r="D191" s="181"/>
      <c r="E191" s="181"/>
      <c r="F191" s="182"/>
      <c r="G191" s="5">
        <f>'PLANILHA DE CUSTOS'!I35</f>
        <v>1591.8239921000002</v>
      </c>
    </row>
    <row r="192" spans="2:7" x14ac:dyDescent="0.25">
      <c r="B192" s="115"/>
      <c r="C192" s="115"/>
      <c r="D192" s="115"/>
      <c r="E192" s="115"/>
      <c r="F192" s="115"/>
      <c r="G192" s="115"/>
    </row>
    <row r="193" spans="2:7" x14ac:dyDescent="0.25">
      <c r="B193" s="192" t="s">
        <v>4</v>
      </c>
      <c r="C193" s="193"/>
      <c r="D193" s="193"/>
      <c r="E193" s="193"/>
      <c r="F193" s="193"/>
      <c r="G193" s="194"/>
    </row>
    <row r="194" spans="2:7" x14ac:dyDescent="0.25">
      <c r="B194" s="180" t="s">
        <v>33</v>
      </c>
      <c r="C194" s="181"/>
      <c r="D194" s="181"/>
      <c r="E194" s="182"/>
      <c r="F194" s="4">
        <v>20.68</v>
      </c>
      <c r="G194" s="4">
        <f>'PLANILHA DE CUSTOS'!L43</f>
        <v>41.36</v>
      </c>
    </row>
    <row r="195" spans="2:7" x14ac:dyDescent="0.25">
      <c r="B195" s="180" t="s">
        <v>5</v>
      </c>
      <c r="C195" s="181"/>
      <c r="D195" s="181"/>
      <c r="E195" s="182"/>
      <c r="F195" s="4" t="s">
        <v>6</v>
      </c>
      <c r="G195" s="5">
        <f>'PLANILHA DE CUSTOS'!L44</f>
        <v>5.9</v>
      </c>
    </row>
    <row r="196" spans="2:7" x14ac:dyDescent="0.25">
      <c r="B196" s="180" t="s">
        <v>7</v>
      </c>
      <c r="C196" s="181"/>
      <c r="D196" s="181"/>
      <c r="E196" s="182"/>
      <c r="F196" s="4"/>
      <c r="G196" s="5">
        <f>'PLANILHA DE CUSTOS'!L45</f>
        <v>244.024</v>
      </c>
    </row>
    <row r="197" spans="2:7" x14ac:dyDescent="0.25">
      <c r="B197" s="180" t="s">
        <v>8</v>
      </c>
      <c r="C197" s="181"/>
      <c r="D197" s="181"/>
      <c r="E197" s="182"/>
      <c r="F197" s="4" t="s">
        <v>9</v>
      </c>
      <c r="G197" s="5">
        <f>'PLANILHA DE CUSTOS'!L46</f>
        <v>124.854</v>
      </c>
    </row>
    <row r="198" spans="2:7" x14ac:dyDescent="0.25">
      <c r="B198" s="183" t="s">
        <v>10</v>
      </c>
      <c r="C198" s="184"/>
      <c r="D198" s="184"/>
      <c r="E198" s="185"/>
      <c r="F198" s="117"/>
      <c r="G198" s="31">
        <f>'PLANILHA DE CUSTOS'!L47</f>
        <v>119.17</v>
      </c>
    </row>
    <row r="199" spans="2:7" x14ac:dyDescent="0.25">
      <c r="B199" s="118"/>
      <c r="C199" s="118"/>
      <c r="D199" s="118"/>
      <c r="E199" s="118"/>
      <c r="F199" s="119"/>
      <c r="G199" s="36"/>
    </row>
    <row r="200" spans="2:7" x14ac:dyDescent="0.25">
      <c r="B200" s="192" t="s">
        <v>21</v>
      </c>
      <c r="C200" s="193"/>
      <c r="D200" s="193"/>
      <c r="E200" s="193"/>
      <c r="F200" s="193"/>
      <c r="G200" s="194"/>
    </row>
    <row r="201" spans="2:7" x14ac:dyDescent="0.25">
      <c r="B201" s="180" t="s">
        <v>35</v>
      </c>
      <c r="C201" s="181"/>
      <c r="D201" s="181"/>
      <c r="E201" s="181"/>
      <c r="F201" s="182"/>
      <c r="G201" s="8">
        <f>'PLANILHA DE CUSTOS'!I53</f>
        <v>20.68</v>
      </c>
    </row>
    <row r="202" spans="2:7" x14ac:dyDescent="0.25">
      <c r="B202" s="180" t="s">
        <v>97</v>
      </c>
      <c r="C202" s="181"/>
      <c r="D202" s="181"/>
      <c r="E202" s="181"/>
      <c r="F202" s="182"/>
      <c r="G202" s="5">
        <f>'PLANILHA DE CUSTOS'!I54</f>
        <v>19.77</v>
      </c>
    </row>
    <row r="203" spans="2:7" x14ac:dyDescent="0.25">
      <c r="B203" s="180" t="s">
        <v>36</v>
      </c>
      <c r="C203" s="181"/>
      <c r="D203" s="181"/>
      <c r="E203" s="181"/>
      <c r="F203" s="182"/>
      <c r="G203" s="5">
        <f>'PLANILHA DE CUSTOS'!I55</f>
        <v>27.297599999999999</v>
      </c>
    </row>
    <row r="204" spans="2:7" x14ac:dyDescent="0.25">
      <c r="B204" s="183" t="s">
        <v>10</v>
      </c>
      <c r="C204" s="184"/>
      <c r="D204" s="184"/>
      <c r="E204" s="184"/>
      <c r="F204" s="185"/>
      <c r="G204" s="31">
        <f>'PLANILHA DE CUSTOS'!I56</f>
        <v>381.54599999999999</v>
      </c>
    </row>
    <row r="205" spans="2:7" x14ac:dyDescent="0.25">
      <c r="B205" s="115"/>
      <c r="C205" s="115"/>
      <c r="D205" s="115"/>
      <c r="E205" s="115"/>
      <c r="F205" s="115"/>
      <c r="G205" s="115"/>
    </row>
    <row r="206" spans="2:7" x14ac:dyDescent="0.25">
      <c r="B206" s="192" t="s">
        <v>98</v>
      </c>
      <c r="C206" s="193"/>
      <c r="D206" s="193"/>
      <c r="E206" s="193"/>
      <c r="F206" s="193"/>
      <c r="G206" s="194"/>
    </row>
    <row r="207" spans="2:7" x14ac:dyDescent="0.25">
      <c r="B207" s="180" t="s">
        <v>99</v>
      </c>
      <c r="C207" s="181"/>
      <c r="D207" s="181"/>
      <c r="E207" s="181"/>
      <c r="F207" s="182"/>
      <c r="G207" s="116">
        <f>'PLANILHA DE CUSTOS'!I62</f>
        <v>137.79</v>
      </c>
    </row>
    <row r="208" spans="2:7" x14ac:dyDescent="0.25">
      <c r="B208" s="183" t="s">
        <v>10</v>
      </c>
      <c r="C208" s="184"/>
      <c r="D208" s="184"/>
      <c r="E208" s="184"/>
      <c r="F208" s="185"/>
      <c r="G208" s="31">
        <f>'PLANILHA DE CUSTOS'!I63</f>
        <v>137.79</v>
      </c>
    </row>
    <row r="209" spans="2:7" x14ac:dyDescent="0.25">
      <c r="B209" s="118"/>
      <c r="C209" s="118"/>
      <c r="D209" s="118"/>
      <c r="E209" s="118"/>
      <c r="F209" s="118"/>
      <c r="G209" s="36"/>
    </row>
    <row r="210" spans="2:7" x14ac:dyDescent="0.25">
      <c r="B210" s="219" t="s">
        <v>40</v>
      </c>
      <c r="C210" s="219"/>
      <c r="D210" s="219"/>
      <c r="E210" s="219"/>
      <c r="F210" s="219"/>
      <c r="G210" s="219"/>
    </row>
    <row r="211" spans="2:7" x14ac:dyDescent="0.25">
      <c r="B211" s="180" t="s">
        <v>37</v>
      </c>
      <c r="C211" s="181"/>
      <c r="D211" s="181"/>
      <c r="E211" s="181"/>
      <c r="F211" s="182"/>
      <c r="G211" s="4">
        <v>1</v>
      </c>
    </row>
    <row r="212" spans="2:7" x14ac:dyDescent="0.25">
      <c r="B212" s="180" t="s">
        <v>99</v>
      </c>
      <c r="C212" s="181"/>
      <c r="D212" s="181"/>
      <c r="E212" s="181"/>
      <c r="F212" s="182"/>
      <c r="G212" s="5">
        <v>15.2</v>
      </c>
    </row>
    <row r="213" spans="2:7" x14ac:dyDescent="0.25">
      <c r="B213" s="180" t="s">
        <v>8</v>
      </c>
      <c r="C213" s="181"/>
      <c r="D213" s="181"/>
      <c r="E213" s="181"/>
      <c r="F213" s="182"/>
      <c r="G213" s="5">
        <v>0</v>
      </c>
    </row>
    <row r="214" spans="2:7" x14ac:dyDescent="0.25">
      <c r="B214" s="183" t="s">
        <v>10</v>
      </c>
      <c r="C214" s="184"/>
      <c r="D214" s="184"/>
      <c r="E214" s="184"/>
      <c r="F214" s="185"/>
      <c r="G214" s="31">
        <f>G212</f>
        <v>15.2</v>
      </c>
    </row>
    <row r="215" spans="2:7" x14ac:dyDescent="0.25">
      <c r="B215" s="115"/>
      <c r="C215" s="115"/>
      <c r="D215" s="115"/>
      <c r="E215" s="115"/>
      <c r="F215" s="115"/>
      <c r="G215" s="115"/>
    </row>
    <row r="216" spans="2:7" x14ac:dyDescent="0.25">
      <c r="B216" s="210" t="s">
        <v>57</v>
      </c>
      <c r="C216" s="211"/>
      <c r="D216" s="211"/>
      <c r="E216" s="211"/>
      <c r="F216" s="211"/>
      <c r="G216" s="212"/>
    </row>
    <row r="217" spans="2:7" x14ac:dyDescent="0.25">
      <c r="B217" s="180" t="s">
        <v>37</v>
      </c>
      <c r="C217" s="181"/>
      <c r="D217" s="181"/>
      <c r="E217" s="181"/>
      <c r="F217" s="182"/>
      <c r="G217" s="4">
        <f>'PLANILHA DE CUSTOS'!I78</f>
        <v>1</v>
      </c>
    </row>
    <row r="218" spans="2:7" x14ac:dyDescent="0.25">
      <c r="B218" s="180" t="s">
        <v>99</v>
      </c>
      <c r="C218" s="181"/>
      <c r="D218" s="181"/>
      <c r="E218" s="181"/>
      <c r="F218" s="182"/>
      <c r="G218" s="5">
        <f>'PLANILHA DE CUSTOS'!I79</f>
        <v>33.65</v>
      </c>
    </row>
    <row r="219" spans="2:7" x14ac:dyDescent="0.25">
      <c r="B219" s="180" t="s">
        <v>8</v>
      </c>
      <c r="C219" s="181"/>
      <c r="D219" s="181"/>
      <c r="E219" s="181"/>
      <c r="F219" s="182"/>
      <c r="G219" s="5">
        <f>'PLANILHA DE CUSTOS'!I80</f>
        <v>0</v>
      </c>
    </row>
    <row r="220" spans="2:7" x14ac:dyDescent="0.25">
      <c r="B220" s="183" t="s">
        <v>10</v>
      </c>
      <c r="C220" s="184"/>
      <c r="D220" s="184"/>
      <c r="E220" s="184"/>
      <c r="F220" s="185"/>
      <c r="G220" s="31">
        <f>'PLANILHA DE CUSTOS'!I81</f>
        <v>33.65</v>
      </c>
    </row>
    <row r="221" spans="2:7" ht="15.75" customHeight="1" x14ac:dyDescent="0.25">
      <c r="B221" s="176" t="s">
        <v>212</v>
      </c>
      <c r="C221" s="176"/>
      <c r="D221" s="176"/>
      <c r="E221" s="176"/>
      <c r="F221" s="176"/>
      <c r="G221" s="176"/>
    </row>
    <row r="222" spans="2:7" ht="15.75" customHeight="1" x14ac:dyDescent="0.25">
      <c r="B222" s="176"/>
      <c r="C222" s="176"/>
      <c r="D222" s="176"/>
      <c r="E222" s="176"/>
      <c r="F222" s="176"/>
      <c r="G222" s="176"/>
    </row>
    <row r="223" spans="2:7" ht="22.5" customHeight="1" x14ac:dyDescent="0.25">
      <c r="B223" s="176"/>
      <c r="C223" s="176"/>
      <c r="D223" s="176"/>
      <c r="E223" s="176"/>
      <c r="F223" s="176"/>
      <c r="G223" s="176"/>
    </row>
    <row r="224" spans="2:7" ht="39.75" customHeight="1" x14ac:dyDescent="0.25">
      <c r="B224" s="177" t="s">
        <v>213</v>
      </c>
      <c r="C224" s="177"/>
      <c r="D224" s="177"/>
      <c r="E224" s="177"/>
      <c r="F224" s="177"/>
      <c r="G224" s="177"/>
    </row>
    <row r="225" spans="2:7" x14ac:dyDescent="0.25">
      <c r="B225" s="210" t="s">
        <v>24</v>
      </c>
      <c r="C225" s="211"/>
      <c r="D225" s="211"/>
      <c r="E225" s="211"/>
      <c r="F225" s="211"/>
      <c r="G225" s="212"/>
    </row>
    <row r="226" spans="2:7" x14ac:dyDescent="0.25">
      <c r="B226" s="201" t="s">
        <v>41</v>
      </c>
      <c r="C226" s="202"/>
      <c r="D226" s="202"/>
      <c r="E226" s="202"/>
      <c r="F226" s="203"/>
      <c r="G226" s="70">
        <f>'PLANILHA DE CUSTOS'!I88</f>
        <v>1</v>
      </c>
    </row>
    <row r="227" spans="2:7" x14ac:dyDescent="0.25">
      <c r="B227" s="213" t="s">
        <v>101</v>
      </c>
      <c r="C227" s="214"/>
      <c r="D227" s="214"/>
      <c r="E227" s="214"/>
      <c r="F227" s="215"/>
      <c r="G227" s="71">
        <f>'PLANILHA DE CUSTOS'!I89</f>
        <v>423.59999999999997</v>
      </c>
    </row>
    <row r="228" spans="2:7" x14ac:dyDescent="0.25">
      <c r="B228" s="201" t="s">
        <v>103</v>
      </c>
      <c r="C228" s="202"/>
      <c r="D228" s="202"/>
      <c r="E228" s="202"/>
      <c r="F228" s="203"/>
      <c r="G228" s="78">
        <f>'PLANILHA DE CUSTOS'!I90</f>
        <v>20.56</v>
      </c>
    </row>
    <row r="229" spans="2:7" x14ac:dyDescent="0.25">
      <c r="B229" s="204" t="s">
        <v>12</v>
      </c>
      <c r="C229" s="205"/>
      <c r="D229" s="205"/>
      <c r="E229" s="205"/>
      <c r="F229" s="206"/>
      <c r="G229" s="74">
        <f>'PLANILHA DE CUSTOS'!I91</f>
        <v>20.56</v>
      </c>
    </row>
    <row r="230" spans="2:7" x14ac:dyDescent="0.25">
      <c r="B230" s="115"/>
      <c r="C230" s="115"/>
      <c r="D230" s="115"/>
      <c r="E230" s="115"/>
      <c r="F230" s="115"/>
      <c r="G230" s="115"/>
    </row>
    <row r="231" spans="2:7" x14ac:dyDescent="0.25">
      <c r="B231" s="192" t="s">
        <v>115</v>
      </c>
      <c r="C231" s="193"/>
      <c r="D231" s="193"/>
      <c r="E231" s="193"/>
      <c r="F231" s="193"/>
      <c r="G231" s="194"/>
    </row>
    <row r="232" spans="2:7" x14ac:dyDescent="0.25">
      <c r="B232" s="207" t="s">
        <v>106</v>
      </c>
      <c r="C232" s="208"/>
      <c r="D232" s="208"/>
      <c r="E232" s="208"/>
      <c r="F232" s="208"/>
      <c r="G232" s="209"/>
    </row>
    <row r="233" spans="2:7" x14ac:dyDescent="0.25">
      <c r="B233" s="201" t="s">
        <v>44</v>
      </c>
      <c r="C233" s="202"/>
      <c r="D233" s="202"/>
      <c r="E233" s="202"/>
      <c r="F233" s="203"/>
      <c r="G233" s="94">
        <f>'PLANILHA DE CUSTOS'!I98</f>
        <v>0.06</v>
      </c>
    </row>
    <row r="234" spans="2:7" x14ac:dyDescent="0.25">
      <c r="B234" s="201" t="s">
        <v>12</v>
      </c>
      <c r="C234" s="202"/>
      <c r="D234" s="202"/>
      <c r="E234" s="202"/>
      <c r="F234" s="203"/>
      <c r="G234" s="71">
        <f>'PLANILHA DE CUSTOS'!I99</f>
        <v>0</v>
      </c>
    </row>
    <row r="235" spans="2:7" x14ac:dyDescent="0.25">
      <c r="B235" s="115"/>
      <c r="C235" s="115"/>
      <c r="D235" s="115"/>
      <c r="E235" s="115"/>
      <c r="F235" s="115"/>
      <c r="G235" s="115"/>
    </row>
    <row r="236" spans="2:7" x14ac:dyDescent="0.25">
      <c r="B236" s="192" t="s">
        <v>27</v>
      </c>
      <c r="C236" s="193"/>
      <c r="D236" s="193"/>
      <c r="E236" s="193"/>
      <c r="F236" s="193"/>
      <c r="G236" s="194"/>
    </row>
    <row r="237" spans="2:7" x14ac:dyDescent="0.25">
      <c r="B237" s="195" t="s">
        <v>106</v>
      </c>
      <c r="C237" s="196"/>
      <c r="D237" s="196"/>
      <c r="E237" s="196"/>
      <c r="F237" s="196"/>
      <c r="G237" s="197"/>
    </row>
    <row r="238" spans="2:7" x14ac:dyDescent="0.25">
      <c r="B238" s="198" t="s">
        <v>16</v>
      </c>
      <c r="C238" s="199"/>
      <c r="D238" s="199"/>
      <c r="E238" s="199"/>
      <c r="F238" s="200"/>
      <c r="G238" s="14" t="s">
        <v>47</v>
      </c>
    </row>
    <row r="239" spans="2:7" x14ac:dyDescent="0.25">
      <c r="B239" s="180" t="s">
        <v>56</v>
      </c>
      <c r="C239" s="181"/>
      <c r="D239" s="181"/>
      <c r="E239" s="181"/>
      <c r="F239" s="182"/>
      <c r="G239" s="5">
        <f>'PLANILHA DE CUSTOS'!R108</f>
        <v>60.76</v>
      </c>
    </row>
    <row r="240" spans="2:7" x14ac:dyDescent="0.25">
      <c r="B240" s="180" t="s">
        <v>105</v>
      </c>
      <c r="C240" s="181"/>
      <c r="D240" s="181"/>
      <c r="E240" s="181"/>
      <c r="F240" s="182"/>
      <c r="G240" s="5">
        <f>'PLANILHA DE CUSTOS'!R109</f>
        <v>16.07</v>
      </c>
    </row>
    <row r="241" spans="2:7" x14ac:dyDescent="0.25">
      <c r="B241" s="183" t="s">
        <v>12</v>
      </c>
      <c r="C241" s="184"/>
      <c r="D241" s="184"/>
      <c r="E241" s="184"/>
      <c r="F241" s="185"/>
      <c r="G241" s="31">
        <f>'PLANILHA DE CUSTOS'!R110</f>
        <v>76.83</v>
      </c>
    </row>
    <row r="242" spans="2:7" x14ac:dyDescent="0.25">
      <c r="B242" s="115"/>
      <c r="C242" s="115"/>
      <c r="D242" s="115"/>
      <c r="E242" s="115"/>
      <c r="F242" s="115"/>
      <c r="G242" s="115"/>
    </row>
    <row r="243" spans="2:7" x14ac:dyDescent="0.25">
      <c r="B243" s="192" t="s">
        <v>15</v>
      </c>
      <c r="C243" s="193"/>
      <c r="D243" s="193"/>
      <c r="E243" s="193"/>
      <c r="F243" s="193"/>
      <c r="G243" s="194"/>
    </row>
    <row r="244" spans="2:7" x14ac:dyDescent="0.25">
      <c r="B244" s="180" t="s">
        <v>16</v>
      </c>
      <c r="C244" s="181"/>
      <c r="D244" s="181"/>
      <c r="E244" s="181"/>
      <c r="F244" s="182"/>
      <c r="G244" s="114" t="s">
        <v>17</v>
      </c>
    </row>
    <row r="245" spans="2:7" x14ac:dyDescent="0.25">
      <c r="B245" s="180" t="s">
        <v>18</v>
      </c>
      <c r="C245" s="181"/>
      <c r="D245" s="181"/>
      <c r="E245" s="181"/>
      <c r="F245" s="182"/>
      <c r="G245" s="5">
        <f>'PLANILHA DE CUSTOS'!I117</f>
        <v>2080.9</v>
      </c>
    </row>
    <row r="246" spans="2:7" x14ac:dyDescent="0.25">
      <c r="B246" s="180" t="s">
        <v>19</v>
      </c>
      <c r="C246" s="181"/>
      <c r="D246" s="181"/>
      <c r="E246" s="181"/>
      <c r="F246" s="182"/>
      <c r="G246" s="5">
        <f>'PLANILHA DE CUSTOS'!I118</f>
        <v>1591.8239921000002</v>
      </c>
    </row>
    <row r="247" spans="2:7" x14ac:dyDescent="0.25">
      <c r="B247" s="180" t="s">
        <v>111</v>
      </c>
      <c r="C247" s="181"/>
      <c r="D247" s="181"/>
      <c r="E247" s="181"/>
      <c r="F247" s="182"/>
      <c r="G247" s="5">
        <f>'PLANILHA DE CUSTOS'!I119</f>
        <v>0</v>
      </c>
    </row>
    <row r="248" spans="2:7" x14ac:dyDescent="0.25">
      <c r="B248" s="180" t="s">
        <v>4</v>
      </c>
      <c r="C248" s="181"/>
      <c r="D248" s="181"/>
      <c r="E248" s="181"/>
      <c r="F248" s="182"/>
      <c r="G248" s="5">
        <f>'PLANILHA DE CUSTOS'!I120</f>
        <v>119.17</v>
      </c>
    </row>
    <row r="249" spans="2:7" x14ac:dyDescent="0.25">
      <c r="B249" s="180" t="s">
        <v>21</v>
      </c>
      <c r="C249" s="181"/>
      <c r="D249" s="181"/>
      <c r="E249" s="181"/>
      <c r="F249" s="182"/>
      <c r="G249" s="5">
        <f>'PLANILHA DE CUSTOS'!I121</f>
        <v>381.54599999999999</v>
      </c>
    </row>
    <row r="250" spans="2:7" x14ac:dyDescent="0.25">
      <c r="B250" s="180" t="s">
        <v>22</v>
      </c>
      <c r="C250" s="181"/>
      <c r="D250" s="181"/>
      <c r="E250" s="181"/>
      <c r="F250" s="182"/>
      <c r="G250" s="5">
        <f>'PLANILHA DE CUSTOS'!I122</f>
        <v>137.79</v>
      </c>
    </row>
    <row r="251" spans="2:7" x14ac:dyDescent="0.25">
      <c r="B251" s="180" t="s">
        <v>23</v>
      </c>
      <c r="C251" s="181"/>
      <c r="D251" s="181"/>
      <c r="E251" s="181"/>
      <c r="F251" s="182"/>
      <c r="G251" s="5">
        <f>'PLANILHA DE CUSTOS'!I123</f>
        <v>15.2</v>
      </c>
    </row>
    <row r="252" spans="2:7" x14ac:dyDescent="0.25">
      <c r="B252" s="188" t="s">
        <v>57</v>
      </c>
      <c r="C252" s="189"/>
      <c r="D252" s="189"/>
      <c r="E252" s="189"/>
      <c r="F252" s="190"/>
      <c r="G252" s="5">
        <f>'PLANILHA DE CUSTOS'!I124</f>
        <v>33.65</v>
      </c>
    </row>
    <row r="253" spans="2:7" x14ac:dyDescent="0.25">
      <c r="B253" s="180" t="s">
        <v>24</v>
      </c>
      <c r="C253" s="181"/>
      <c r="D253" s="181"/>
      <c r="E253" s="181"/>
      <c r="F253" s="182"/>
      <c r="G253" s="5">
        <f>'PLANILHA DE CUSTOS'!I125</f>
        <v>20.56</v>
      </c>
    </row>
    <row r="254" spans="2:7" x14ac:dyDescent="0.25">
      <c r="B254" s="180" t="s">
        <v>27</v>
      </c>
      <c r="C254" s="181"/>
      <c r="D254" s="181"/>
      <c r="E254" s="181"/>
      <c r="F254" s="182"/>
      <c r="G254" s="5">
        <f>'PLANILHA DE CUSTOS'!I126</f>
        <v>76.83</v>
      </c>
    </row>
    <row r="255" spans="2:7" x14ac:dyDescent="0.25">
      <c r="B255" s="180" t="s">
        <v>112</v>
      </c>
      <c r="C255" s="181"/>
      <c r="D255" s="181"/>
      <c r="E255" s="181"/>
      <c r="F255" s="182"/>
      <c r="G255" s="5">
        <f>'PLANILHA DE CUSTOS'!I127</f>
        <v>0</v>
      </c>
    </row>
    <row r="256" spans="2:7" x14ac:dyDescent="0.25">
      <c r="B256" s="183" t="s">
        <v>28</v>
      </c>
      <c r="C256" s="184"/>
      <c r="D256" s="184"/>
      <c r="E256" s="184"/>
      <c r="F256" s="185"/>
      <c r="G256" s="31">
        <f>'PLANILHA DE CUSTOS'!I128</f>
        <v>4457.4699921000001</v>
      </c>
    </row>
    <row r="258" spans="2:7" x14ac:dyDescent="0.25">
      <c r="B258" s="191" t="s">
        <v>221</v>
      </c>
      <c r="C258" s="191"/>
      <c r="D258" s="191"/>
      <c r="E258" s="191"/>
      <c r="F258" s="191"/>
      <c r="G258" s="191"/>
    </row>
    <row r="260" spans="2:7" x14ac:dyDescent="0.25">
      <c r="B260" s="174" t="s">
        <v>179</v>
      </c>
      <c r="C260" s="174"/>
      <c r="D260" s="174"/>
      <c r="E260" s="174"/>
      <c r="F260" s="174"/>
      <c r="G260" s="174"/>
    </row>
    <row r="261" spans="2:7" x14ac:dyDescent="0.25">
      <c r="B261" s="108"/>
      <c r="C261" s="108"/>
    </row>
    <row r="262" spans="2:7" ht="15.75" customHeight="1" x14ac:dyDescent="0.25">
      <c r="B262" s="178" t="s">
        <v>190</v>
      </c>
      <c r="C262" s="178"/>
      <c r="D262" s="178"/>
      <c r="E262" s="178"/>
      <c r="F262" s="178"/>
      <c r="G262" s="109" t="s">
        <v>191</v>
      </c>
    </row>
    <row r="263" spans="2:7" x14ac:dyDescent="0.25">
      <c r="B263" s="178"/>
      <c r="C263" s="178"/>
      <c r="D263" s="178"/>
      <c r="E263" s="178"/>
      <c r="F263" s="178"/>
      <c r="G263" s="124" t="s">
        <v>192</v>
      </c>
    </row>
    <row r="264" spans="2:7" x14ac:dyDescent="0.25">
      <c r="B264" s="179"/>
      <c r="C264" s="179"/>
      <c r="D264" s="179"/>
      <c r="E264" s="179"/>
      <c r="F264" s="179"/>
      <c r="G264" s="125" t="s">
        <v>193</v>
      </c>
    </row>
    <row r="265" spans="2:7" x14ac:dyDescent="0.25">
      <c r="B265" s="171" t="s">
        <v>194</v>
      </c>
      <c r="C265" s="171"/>
      <c r="D265" s="171"/>
      <c r="E265" s="171"/>
      <c r="F265" s="171"/>
      <c r="G265" s="127" t="str">
        <f>'DETALHAMENTO ENCARGOS'!E7</f>
        <v>36,8000%</v>
      </c>
    </row>
    <row r="266" spans="2:7" x14ac:dyDescent="0.25">
      <c r="B266" s="170" t="s">
        <v>124</v>
      </c>
      <c r="C266" s="170"/>
      <c r="D266" s="170"/>
      <c r="E266" s="170"/>
      <c r="F266" s="170"/>
      <c r="G266" s="126" t="str">
        <f>'DETALHAMENTO ENCARGOS'!E8</f>
        <v>20,0000%</v>
      </c>
    </row>
    <row r="267" spans="2:7" x14ac:dyDescent="0.25">
      <c r="B267" s="170" t="s">
        <v>125</v>
      </c>
      <c r="C267" s="170"/>
      <c r="D267" s="170"/>
      <c r="E267" s="170"/>
      <c r="F267" s="170"/>
      <c r="G267" s="126" t="str">
        <f>'DETALHAMENTO ENCARGOS'!E9</f>
        <v>1,5000%</v>
      </c>
    </row>
    <row r="268" spans="2:7" x14ac:dyDescent="0.25">
      <c r="B268" s="170" t="s">
        <v>126</v>
      </c>
      <c r="C268" s="170"/>
      <c r="D268" s="170"/>
      <c r="E268" s="170"/>
      <c r="F268" s="170"/>
      <c r="G268" s="126" t="str">
        <f>'DETALHAMENTO ENCARGOS'!E10</f>
        <v>1,0000%</v>
      </c>
    </row>
    <row r="269" spans="2:7" x14ac:dyDescent="0.25">
      <c r="B269" s="170" t="s">
        <v>127</v>
      </c>
      <c r="C269" s="170"/>
      <c r="D269" s="170"/>
      <c r="E269" s="170"/>
      <c r="F269" s="170"/>
      <c r="G269" s="126" t="str">
        <f>'DETALHAMENTO ENCARGOS'!E11</f>
        <v>0,2000%</v>
      </c>
    </row>
    <row r="270" spans="2:7" x14ac:dyDescent="0.25">
      <c r="B270" s="170" t="s">
        <v>128</v>
      </c>
      <c r="C270" s="170"/>
      <c r="D270" s="170"/>
      <c r="E270" s="170"/>
      <c r="F270" s="170"/>
      <c r="G270" s="126" t="str">
        <f>'DETALHAMENTO ENCARGOS'!E12</f>
        <v>0,6000%</v>
      </c>
    </row>
    <row r="271" spans="2:7" x14ac:dyDescent="0.25">
      <c r="B271" s="170" t="s">
        <v>129</v>
      </c>
      <c r="C271" s="170"/>
      <c r="D271" s="170"/>
      <c r="E271" s="170"/>
      <c r="F271" s="170"/>
      <c r="G271" s="126" t="str">
        <f>'DETALHAMENTO ENCARGOS'!E13</f>
        <v>2,5000%</v>
      </c>
    </row>
    <row r="272" spans="2:7" x14ac:dyDescent="0.25">
      <c r="B272" s="170" t="s">
        <v>130</v>
      </c>
      <c r="C272" s="170"/>
      <c r="D272" s="170"/>
      <c r="E272" s="170"/>
      <c r="F272" s="170"/>
      <c r="G272" s="126" t="str">
        <f>'DETALHAMENTO ENCARGOS'!E14</f>
        <v>3,0000%</v>
      </c>
    </row>
    <row r="273" spans="2:7" x14ac:dyDescent="0.25">
      <c r="B273" s="170" t="s">
        <v>131</v>
      </c>
      <c r="C273" s="170"/>
      <c r="D273" s="170"/>
      <c r="E273" s="170"/>
      <c r="F273" s="170"/>
      <c r="G273" s="126" t="str">
        <f>'DETALHAMENTO ENCARGOS'!E15</f>
        <v>8,0000%</v>
      </c>
    </row>
    <row r="274" spans="2:7" x14ac:dyDescent="0.25">
      <c r="B274" s="171" t="s">
        <v>196</v>
      </c>
      <c r="C274" s="171"/>
      <c r="D274" s="171"/>
      <c r="E274" s="171"/>
      <c r="F274" s="171"/>
      <c r="G274" s="127" t="str">
        <f>'DETALHAMENTO ENCARGOS'!E16</f>
        <v>11,6870%</v>
      </c>
    </row>
    <row r="275" spans="2:7" x14ac:dyDescent="0.25">
      <c r="B275" s="170" t="s">
        <v>132</v>
      </c>
      <c r="C275" s="170"/>
      <c r="D275" s="170"/>
      <c r="E275" s="170"/>
      <c r="F275" s="170"/>
      <c r="G275" s="126" t="str">
        <f>'DETALHAMENTO ENCARGOS'!E17</f>
        <v>9,1560%</v>
      </c>
    </row>
    <row r="276" spans="2:7" x14ac:dyDescent="0.25">
      <c r="B276" s="170" t="s">
        <v>133</v>
      </c>
      <c r="C276" s="170"/>
      <c r="D276" s="170"/>
      <c r="E276" s="170"/>
      <c r="F276" s="170"/>
      <c r="G276" s="126" t="str">
        <f>'DETALHAMENTO ENCARGOS'!E18</f>
        <v>1,5420%</v>
      </c>
    </row>
    <row r="277" spans="2:7" x14ac:dyDescent="0.25">
      <c r="B277" s="170" t="s">
        <v>134</v>
      </c>
      <c r="C277" s="170"/>
      <c r="D277" s="170"/>
      <c r="E277" s="170"/>
      <c r="F277" s="170"/>
      <c r="G277" s="126" t="str">
        <f>'DETALHAMENTO ENCARGOS'!E19</f>
        <v>0,9130%</v>
      </c>
    </row>
    <row r="278" spans="2:7" x14ac:dyDescent="0.25">
      <c r="B278" s="170" t="s">
        <v>135</v>
      </c>
      <c r="C278" s="170"/>
      <c r="D278" s="170"/>
      <c r="E278" s="170"/>
      <c r="F278" s="170"/>
      <c r="G278" s="126" t="str">
        <f>'DETALHAMENTO ENCARGOS'!E20</f>
        <v>0,0300%</v>
      </c>
    </row>
    <row r="279" spans="2:7" x14ac:dyDescent="0.25">
      <c r="B279" s="170" t="s">
        <v>136</v>
      </c>
      <c r="C279" s="170"/>
      <c r="D279" s="170"/>
      <c r="E279" s="170"/>
      <c r="F279" s="170"/>
      <c r="G279" s="126" t="str">
        <f>'DETALHAMENTO ENCARGOS'!E21</f>
        <v>0,0340%</v>
      </c>
    </row>
    <row r="280" spans="2:7" x14ac:dyDescent="0.25">
      <c r="B280" s="170" t="s">
        <v>137</v>
      </c>
      <c r="C280" s="170"/>
      <c r="D280" s="170"/>
      <c r="E280" s="170"/>
      <c r="F280" s="170"/>
      <c r="G280" s="126" t="str">
        <f>'DETALHAMENTO ENCARGOS'!E22</f>
        <v>0,0120%</v>
      </c>
    </row>
    <row r="281" spans="2:7" x14ac:dyDescent="0.25">
      <c r="B281" s="171" t="s">
        <v>198</v>
      </c>
      <c r="C281" s="171"/>
      <c r="D281" s="171"/>
      <c r="E281" s="171"/>
      <c r="F281" s="171"/>
      <c r="G281" s="127" t="str">
        <f>'DETALHAMENTO ENCARGOS'!E23</f>
        <v>12,4400%</v>
      </c>
    </row>
    <row r="282" spans="2:7" x14ac:dyDescent="0.25">
      <c r="B282" s="170" t="s">
        <v>138</v>
      </c>
      <c r="C282" s="170"/>
      <c r="D282" s="170"/>
      <c r="E282" s="170"/>
      <c r="F282" s="170"/>
      <c r="G282" s="126" t="str">
        <f>'DETALHAMENTO ENCARGOS'!E24</f>
        <v>3,0520%</v>
      </c>
    </row>
    <row r="283" spans="2:7" x14ac:dyDescent="0.25">
      <c r="B283" s="146"/>
      <c r="C283" s="146"/>
      <c r="D283" s="146"/>
      <c r="E283" s="146"/>
      <c r="F283" s="146"/>
      <c r="G283" s="147"/>
    </row>
    <row r="284" spans="2:7" x14ac:dyDescent="0.25">
      <c r="B284" s="146"/>
      <c r="C284" s="146"/>
      <c r="D284" s="146"/>
      <c r="E284" s="146"/>
      <c r="F284" s="146"/>
      <c r="G284" s="147"/>
    </row>
    <row r="285" spans="2:7" ht="15.75" customHeight="1" x14ac:dyDescent="0.25">
      <c r="B285" s="176" t="s">
        <v>212</v>
      </c>
      <c r="C285" s="176"/>
      <c r="D285" s="176"/>
      <c r="E285" s="176"/>
      <c r="F285" s="176"/>
      <c r="G285" s="176"/>
    </row>
    <row r="286" spans="2:7" ht="15.75" customHeight="1" x14ac:dyDescent="0.25">
      <c r="B286" s="176"/>
      <c r="C286" s="176"/>
      <c r="D286" s="176"/>
      <c r="E286" s="176"/>
      <c r="F286" s="176"/>
      <c r="G286" s="176"/>
    </row>
    <row r="287" spans="2:7" ht="22.5" customHeight="1" x14ac:dyDescent="0.25">
      <c r="B287" s="176"/>
      <c r="C287" s="176"/>
      <c r="D287" s="176"/>
      <c r="E287" s="176"/>
      <c r="F287" s="176"/>
      <c r="G287" s="176"/>
    </row>
    <row r="288" spans="2:7" ht="36.75" customHeight="1" x14ac:dyDescent="0.25">
      <c r="B288" s="177" t="s">
        <v>213</v>
      </c>
      <c r="C288" s="177"/>
      <c r="D288" s="177"/>
      <c r="E288" s="177"/>
      <c r="F288" s="177"/>
      <c r="G288" s="177"/>
    </row>
    <row r="289" spans="2:7" x14ac:dyDescent="0.25">
      <c r="B289" s="170" t="s">
        <v>139</v>
      </c>
      <c r="C289" s="170"/>
      <c r="D289" s="170"/>
      <c r="E289" s="170"/>
      <c r="F289" s="170"/>
      <c r="G289" s="126" t="str">
        <f>'DETALHAMENTO ENCARGOS'!E25</f>
        <v>9,3880%</v>
      </c>
    </row>
    <row r="290" spans="2:7" x14ac:dyDescent="0.25">
      <c r="B290" s="171" t="s">
        <v>200</v>
      </c>
      <c r="C290" s="171"/>
      <c r="D290" s="171"/>
      <c r="E290" s="171"/>
      <c r="F290" s="171"/>
      <c r="G290" s="127" t="str">
        <f>'DETALHAMENTO ENCARGOS'!E26</f>
        <v>5,6614%</v>
      </c>
    </row>
    <row r="291" spans="2:7" x14ac:dyDescent="0.25">
      <c r="B291" s="170" t="s">
        <v>140</v>
      </c>
      <c r="C291" s="170"/>
      <c r="D291" s="170"/>
      <c r="E291" s="170"/>
      <c r="F291" s="170"/>
      <c r="G291" s="126" t="str">
        <f>'DETALHAMENTO ENCARGOS'!E27</f>
        <v>4,0810%</v>
      </c>
    </row>
    <row r="292" spans="2:7" x14ac:dyDescent="0.25">
      <c r="B292" s="170" t="s">
        <v>141</v>
      </c>
      <c r="C292" s="170"/>
      <c r="D292" s="170"/>
      <c r="E292" s="170"/>
      <c r="F292" s="170"/>
      <c r="G292" s="126" t="str">
        <f>'DETALHAMENTO ENCARGOS'!E28</f>
        <v>0,3260%</v>
      </c>
    </row>
    <row r="293" spans="2:7" x14ac:dyDescent="0.25">
      <c r="B293" s="170" t="s">
        <v>142</v>
      </c>
      <c r="C293" s="170"/>
      <c r="D293" s="170"/>
      <c r="E293" s="170"/>
      <c r="F293" s="170"/>
      <c r="G293" s="126" t="str">
        <f>'DETALHAMENTO ENCARGOS'!E29</f>
        <v>1,1130%</v>
      </c>
    </row>
    <row r="294" spans="2:7" x14ac:dyDescent="0.25">
      <c r="B294" s="170" t="s">
        <v>143</v>
      </c>
      <c r="C294" s="170"/>
      <c r="D294" s="170"/>
      <c r="E294" s="170"/>
      <c r="F294" s="170"/>
      <c r="G294" s="126" t="str">
        <f>'DETALHAMENTO ENCARGOS'!E30</f>
        <v>0,1410%</v>
      </c>
    </row>
    <row r="295" spans="2:7" x14ac:dyDescent="0.25">
      <c r="B295" s="170" t="s">
        <v>144</v>
      </c>
      <c r="C295" s="170"/>
      <c r="D295" s="170"/>
      <c r="E295" s="170"/>
      <c r="F295" s="170"/>
      <c r="G295" s="126" t="str">
        <f>'DETALHAMENTO ENCARGOS'!E31</f>
        <v>0,0004%</v>
      </c>
    </row>
    <row r="296" spans="2:7" x14ac:dyDescent="0.25">
      <c r="B296" s="171" t="s">
        <v>202</v>
      </c>
      <c r="C296" s="171"/>
      <c r="D296" s="171"/>
      <c r="E296" s="171"/>
      <c r="F296" s="171"/>
      <c r="G296" s="127" t="str">
        <f>'DETALHAMENTO ENCARGOS'!E32</f>
        <v>1,0295%</v>
      </c>
    </row>
    <row r="297" spans="2:7" x14ac:dyDescent="0.25">
      <c r="B297" s="170" t="s">
        <v>145</v>
      </c>
      <c r="C297" s="170"/>
      <c r="D297" s="170"/>
      <c r="E297" s="170"/>
      <c r="F297" s="170"/>
      <c r="G297" s="126" t="str">
        <f>'DETALHAMENTO ENCARGOS'!E33</f>
        <v>0,0760%</v>
      </c>
    </row>
    <row r="298" spans="2:7" x14ac:dyDescent="0.25">
      <c r="B298" s="170" t="s">
        <v>146</v>
      </c>
      <c r="C298" s="170"/>
      <c r="D298" s="170"/>
      <c r="E298" s="170"/>
      <c r="F298" s="170"/>
      <c r="G298" s="126" t="str">
        <f>'DETALHAMENTO ENCARGOS'!E34</f>
        <v>0,0015%</v>
      </c>
    </row>
    <row r="299" spans="2:7" x14ac:dyDescent="0.25">
      <c r="B299" s="170" t="s">
        <v>147</v>
      </c>
      <c r="C299" s="170"/>
      <c r="D299" s="170"/>
      <c r="E299" s="170"/>
      <c r="F299" s="170"/>
      <c r="G299" s="126" t="str">
        <f>'DETALHAMENTO ENCARGOS'!E35</f>
        <v>0,1310%</v>
      </c>
    </row>
    <row r="300" spans="2:7" x14ac:dyDescent="0.25">
      <c r="B300" s="170" t="s">
        <v>186</v>
      </c>
      <c r="C300" s="170"/>
      <c r="D300" s="170"/>
      <c r="E300" s="170"/>
      <c r="F300" s="170"/>
      <c r="G300" s="126" t="str">
        <f>'DETALHAMENTO ENCARGOS'!E36</f>
        <v>0,7940%</v>
      </c>
    </row>
    <row r="301" spans="2:7" x14ac:dyDescent="0.25">
      <c r="B301" s="170" t="s">
        <v>149</v>
      </c>
      <c r="C301" s="170"/>
      <c r="D301" s="170"/>
      <c r="E301" s="170"/>
      <c r="F301" s="170"/>
      <c r="G301" s="126" t="str">
        <f>'DETALHAMENTO ENCARGOS'!E37</f>
        <v>0,0270%</v>
      </c>
    </row>
    <row r="302" spans="2:7" x14ac:dyDescent="0.25">
      <c r="B302" s="171" t="s">
        <v>204</v>
      </c>
      <c r="C302" s="171"/>
      <c r="D302" s="171"/>
      <c r="E302" s="171"/>
      <c r="F302" s="171"/>
      <c r="G302" s="127" t="str">
        <f>'DETALHAMENTO ENCARGOS'!E38</f>
        <v>8,8790%</v>
      </c>
    </row>
    <row r="303" spans="2:7" x14ac:dyDescent="0.25">
      <c r="B303" s="170" t="s">
        <v>150</v>
      </c>
      <c r="C303" s="170"/>
      <c r="D303" s="170"/>
      <c r="E303" s="170"/>
      <c r="F303" s="170"/>
      <c r="G303" s="126" t="str">
        <f>'DETALHAMENTO ENCARGOS'!E39</f>
        <v>8,8790%</v>
      </c>
    </row>
    <row r="304" spans="2:7" x14ac:dyDescent="0.25">
      <c r="B304" s="172" t="s">
        <v>151</v>
      </c>
      <c r="C304" s="172"/>
      <c r="D304" s="172"/>
      <c r="E304" s="172"/>
      <c r="F304" s="172"/>
      <c r="G304" s="126" t="str">
        <f>'DETALHAMENTO ENCARGOS'!E40</f>
        <v>4,3010%</v>
      </c>
    </row>
    <row r="305" spans="2:7" x14ac:dyDescent="0.25">
      <c r="B305" s="172" t="s">
        <v>152</v>
      </c>
      <c r="C305" s="172"/>
      <c r="D305" s="172"/>
      <c r="E305" s="172"/>
      <c r="F305" s="172"/>
      <c r="G305" s="126" t="str">
        <f>'DETALHAMENTO ENCARGOS'!E41</f>
        <v>4,5780%</v>
      </c>
    </row>
    <row r="306" spans="2:7" x14ac:dyDescent="0.25">
      <c r="B306" s="173" t="s">
        <v>206</v>
      </c>
      <c r="C306" s="173"/>
      <c r="D306" s="173"/>
      <c r="E306" s="173"/>
      <c r="F306" s="173"/>
      <c r="G306" s="128" t="str">
        <f>'DETALHAMENTO ENCARGOS'!E42</f>
        <v>76,4969%</v>
      </c>
    </row>
    <row r="307" spans="2:7" ht="11.25" customHeight="1" x14ac:dyDescent="0.25"/>
    <row r="308" spans="2:7" x14ac:dyDescent="0.25">
      <c r="B308" s="174" t="s">
        <v>180</v>
      </c>
      <c r="C308" s="174"/>
      <c r="D308" s="174"/>
      <c r="E308" s="174"/>
      <c r="F308" s="174"/>
      <c r="G308" s="174"/>
    </row>
    <row r="309" spans="2:7" ht="12" customHeight="1" x14ac:dyDescent="0.25">
      <c r="B309" s="108"/>
      <c r="C309" s="108"/>
    </row>
    <row r="310" spans="2:7" ht="15.75" customHeight="1" x14ac:dyDescent="0.25">
      <c r="B310" s="175" t="s">
        <v>190</v>
      </c>
      <c r="C310" s="175"/>
      <c r="D310" s="175"/>
      <c r="E310" s="175"/>
      <c r="F310" s="175"/>
      <c r="G310" s="125" t="s">
        <v>191</v>
      </c>
    </row>
    <row r="311" spans="2:7" x14ac:dyDescent="0.25">
      <c r="B311" s="175"/>
      <c r="C311" s="175"/>
      <c r="D311" s="175"/>
      <c r="E311" s="175"/>
      <c r="F311" s="175"/>
      <c r="G311" s="124" t="s">
        <v>192</v>
      </c>
    </row>
    <row r="312" spans="2:7" x14ac:dyDescent="0.25">
      <c r="B312" s="175"/>
      <c r="C312" s="175"/>
      <c r="D312" s="175"/>
      <c r="E312" s="175"/>
      <c r="F312" s="175"/>
      <c r="G312" s="125" t="s">
        <v>193</v>
      </c>
    </row>
    <row r="313" spans="2:7" x14ac:dyDescent="0.25">
      <c r="B313" s="171" t="s">
        <v>194</v>
      </c>
      <c r="C313" s="171"/>
      <c r="D313" s="171"/>
      <c r="E313" s="171"/>
      <c r="F313" s="171"/>
      <c r="G313" s="127" t="str">
        <f>'DETALHAMENTO ENCARGOS'!B7</f>
        <v>31,0000%</v>
      </c>
    </row>
    <row r="314" spans="2:7" x14ac:dyDescent="0.25">
      <c r="B314" s="170" t="s">
        <v>124</v>
      </c>
      <c r="C314" s="170"/>
      <c r="D314" s="170"/>
      <c r="E314" s="170"/>
      <c r="F314" s="170"/>
      <c r="G314" s="126" t="str">
        <f>'DETALHAMENTO ENCARGOS'!B8</f>
        <v>20,0000%</v>
      </c>
    </row>
    <row r="315" spans="2:7" x14ac:dyDescent="0.25">
      <c r="B315" s="170" t="s">
        <v>125</v>
      </c>
      <c r="C315" s="170"/>
      <c r="D315" s="170"/>
      <c r="E315" s="170"/>
      <c r="F315" s="170"/>
      <c r="G315" s="126" t="str">
        <f>'DETALHAMENTO ENCARGOS'!B9</f>
        <v>0,0000%</v>
      </c>
    </row>
    <row r="316" spans="2:7" x14ac:dyDescent="0.25">
      <c r="B316" s="170" t="s">
        <v>126</v>
      </c>
      <c r="C316" s="170"/>
      <c r="D316" s="170"/>
      <c r="E316" s="170"/>
      <c r="F316" s="170"/>
      <c r="G316" s="126" t="str">
        <f>'DETALHAMENTO ENCARGOS'!B10</f>
        <v>0,0000%</v>
      </c>
    </row>
    <row r="317" spans="2:7" x14ac:dyDescent="0.25">
      <c r="B317" s="170" t="s">
        <v>127</v>
      </c>
      <c r="C317" s="170"/>
      <c r="D317" s="170"/>
      <c r="E317" s="170"/>
      <c r="F317" s="170"/>
      <c r="G317" s="126" t="str">
        <f>'DETALHAMENTO ENCARGOS'!B11</f>
        <v>0,0000%</v>
      </c>
    </row>
    <row r="318" spans="2:7" x14ac:dyDescent="0.25">
      <c r="B318" s="170" t="s">
        <v>128</v>
      </c>
      <c r="C318" s="170"/>
      <c r="D318" s="170"/>
      <c r="E318" s="170"/>
      <c r="F318" s="170"/>
      <c r="G318" s="126" t="str">
        <f>'DETALHAMENTO ENCARGOS'!B12</f>
        <v>0,0000%</v>
      </c>
    </row>
    <row r="319" spans="2:7" x14ac:dyDescent="0.25">
      <c r="B319" s="170" t="s">
        <v>129</v>
      </c>
      <c r="C319" s="170"/>
      <c r="D319" s="170"/>
      <c r="E319" s="170"/>
      <c r="F319" s="170"/>
      <c r="G319" s="126" t="str">
        <f>'DETALHAMENTO ENCARGOS'!B13</f>
        <v>0,0000%</v>
      </c>
    </row>
    <row r="320" spans="2:7" x14ac:dyDescent="0.25">
      <c r="B320" s="170" t="s">
        <v>130</v>
      </c>
      <c r="C320" s="170"/>
      <c r="D320" s="170"/>
      <c r="E320" s="170"/>
      <c r="F320" s="170"/>
      <c r="G320" s="126" t="str">
        <f>'DETALHAMENTO ENCARGOS'!B14</f>
        <v>3,0000%</v>
      </c>
    </row>
    <row r="321" spans="2:7" x14ac:dyDescent="0.25">
      <c r="B321" s="170" t="s">
        <v>131</v>
      </c>
      <c r="C321" s="170"/>
      <c r="D321" s="170"/>
      <c r="E321" s="170"/>
      <c r="F321" s="170"/>
      <c r="G321" s="126" t="str">
        <f>'DETALHAMENTO ENCARGOS'!B15</f>
        <v>8,0000%</v>
      </c>
    </row>
    <row r="322" spans="2:7" ht="14.25" customHeight="1" x14ac:dyDescent="0.25">
      <c r="B322" s="171" t="s">
        <v>196</v>
      </c>
      <c r="C322" s="171"/>
      <c r="D322" s="171"/>
      <c r="E322" s="171"/>
      <c r="F322" s="171"/>
      <c r="G322" s="127" t="str">
        <f>'DETALHAMENTO ENCARGOS'!B16</f>
        <v>11,6870%</v>
      </c>
    </row>
    <row r="323" spans="2:7" x14ac:dyDescent="0.25">
      <c r="B323" s="170" t="s">
        <v>132</v>
      </c>
      <c r="C323" s="170"/>
      <c r="D323" s="170"/>
      <c r="E323" s="170"/>
      <c r="F323" s="170"/>
      <c r="G323" s="126" t="str">
        <f>'DETALHAMENTO ENCARGOS'!B17</f>
        <v>9,1560%</v>
      </c>
    </row>
    <row r="324" spans="2:7" x14ac:dyDescent="0.25">
      <c r="B324" s="170" t="s">
        <v>158</v>
      </c>
      <c r="C324" s="170"/>
      <c r="D324" s="170"/>
      <c r="E324" s="170"/>
      <c r="F324" s="170"/>
      <c r="G324" s="126" t="str">
        <f>'DETALHAMENTO ENCARGOS'!B18</f>
        <v>1,5420%</v>
      </c>
    </row>
    <row r="325" spans="2:7" x14ac:dyDescent="0.25">
      <c r="B325" s="170" t="s">
        <v>134</v>
      </c>
      <c r="C325" s="170"/>
      <c r="D325" s="170"/>
      <c r="E325" s="170"/>
      <c r="F325" s="170"/>
      <c r="G325" s="126" t="str">
        <f>'DETALHAMENTO ENCARGOS'!B19</f>
        <v>0,9130%</v>
      </c>
    </row>
    <row r="326" spans="2:7" x14ac:dyDescent="0.25">
      <c r="B326" s="170" t="s">
        <v>135</v>
      </c>
      <c r="C326" s="170"/>
      <c r="D326" s="170"/>
      <c r="E326" s="170"/>
      <c r="F326" s="170"/>
      <c r="G326" s="126" t="str">
        <f>'DETALHAMENTO ENCARGOS'!B20</f>
        <v>0,0300%</v>
      </c>
    </row>
    <row r="327" spans="2:7" x14ac:dyDescent="0.25">
      <c r="B327" s="170" t="s">
        <v>136</v>
      </c>
      <c r="C327" s="170"/>
      <c r="D327" s="170"/>
      <c r="E327" s="170"/>
      <c r="F327" s="170"/>
      <c r="G327" s="126" t="str">
        <f>'DETALHAMENTO ENCARGOS'!B21</f>
        <v>0,0340%</v>
      </c>
    </row>
    <row r="328" spans="2:7" x14ac:dyDescent="0.25">
      <c r="B328" s="170" t="s">
        <v>137</v>
      </c>
      <c r="C328" s="170"/>
      <c r="D328" s="170"/>
      <c r="E328" s="170"/>
      <c r="F328" s="170"/>
      <c r="G328" s="126" t="str">
        <f>'DETALHAMENTO ENCARGOS'!B22</f>
        <v>0,0120%</v>
      </c>
    </row>
    <row r="329" spans="2:7" ht="13.5" customHeight="1" x14ac:dyDescent="0.25">
      <c r="B329" s="171" t="s">
        <v>198</v>
      </c>
      <c r="C329" s="171"/>
      <c r="D329" s="171"/>
      <c r="E329" s="171"/>
      <c r="F329" s="171"/>
      <c r="G329" s="127" t="str">
        <f>'DETALHAMENTO ENCARGOS'!B23</f>
        <v>12,4400%</v>
      </c>
    </row>
    <row r="330" spans="2:7" x14ac:dyDescent="0.25">
      <c r="B330" s="170" t="s">
        <v>138</v>
      </c>
      <c r="C330" s="170"/>
      <c r="D330" s="170"/>
      <c r="E330" s="170"/>
      <c r="F330" s="170"/>
      <c r="G330" s="126" t="str">
        <f>'DETALHAMENTO ENCARGOS'!B24</f>
        <v>3,0520%</v>
      </c>
    </row>
    <row r="331" spans="2:7" x14ac:dyDescent="0.25">
      <c r="B331" s="170" t="s">
        <v>139</v>
      </c>
      <c r="C331" s="170"/>
      <c r="D331" s="170"/>
      <c r="E331" s="170"/>
      <c r="F331" s="170"/>
      <c r="G331" s="126" t="str">
        <f>'DETALHAMENTO ENCARGOS'!B25</f>
        <v>9,3880%</v>
      </c>
    </row>
    <row r="332" spans="2:7" ht="14.25" customHeight="1" x14ac:dyDescent="0.25">
      <c r="B332" s="171" t="s">
        <v>200</v>
      </c>
      <c r="C332" s="171"/>
      <c r="D332" s="171"/>
      <c r="E332" s="171"/>
      <c r="F332" s="171"/>
      <c r="G332" s="127" t="str">
        <f>'DETALHAMENTO ENCARGOS'!B26</f>
        <v>5,6614%</v>
      </c>
    </row>
    <row r="333" spans="2:7" x14ac:dyDescent="0.25">
      <c r="B333" s="170" t="s">
        <v>140</v>
      </c>
      <c r="C333" s="170"/>
      <c r="D333" s="170"/>
      <c r="E333" s="170"/>
      <c r="F333" s="170"/>
      <c r="G333" s="126" t="str">
        <f>'DETALHAMENTO ENCARGOS'!B27</f>
        <v>4,0810%</v>
      </c>
    </row>
    <row r="334" spans="2:7" x14ac:dyDescent="0.25">
      <c r="B334" s="170" t="s">
        <v>141</v>
      </c>
      <c r="C334" s="170"/>
      <c r="D334" s="170"/>
      <c r="E334" s="170"/>
      <c r="F334" s="170"/>
      <c r="G334" s="126" t="str">
        <f>'DETALHAMENTO ENCARGOS'!B28</f>
        <v>0,3260%</v>
      </c>
    </row>
    <row r="335" spans="2:7" x14ac:dyDescent="0.25">
      <c r="B335" s="170" t="s">
        <v>142</v>
      </c>
      <c r="C335" s="170"/>
      <c r="D335" s="170"/>
      <c r="E335" s="170"/>
      <c r="F335" s="170"/>
      <c r="G335" s="126" t="str">
        <f>'DETALHAMENTO ENCARGOS'!B29</f>
        <v>1,1130%</v>
      </c>
    </row>
    <row r="336" spans="2:7" x14ac:dyDescent="0.25">
      <c r="B336" s="170" t="s">
        <v>143</v>
      </c>
      <c r="C336" s="170"/>
      <c r="D336" s="170"/>
      <c r="E336" s="170"/>
      <c r="F336" s="170"/>
      <c r="G336" s="126" t="str">
        <f>'DETALHAMENTO ENCARGOS'!B30</f>
        <v>0,1410%</v>
      </c>
    </row>
    <row r="337" spans="2:7" x14ac:dyDescent="0.25">
      <c r="B337" s="170" t="s">
        <v>144</v>
      </c>
      <c r="C337" s="170"/>
      <c r="D337" s="170"/>
      <c r="E337" s="170"/>
      <c r="F337" s="170"/>
      <c r="G337" s="126" t="str">
        <f>'DETALHAMENTO ENCARGOS'!B31</f>
        <v>0,0004%</v>
      </c>
    </row>
    <row r="338" spans="2:7" ht="14.25" customHeight="1" x14ac:dyDescent="0.25">
      <c r="B338" s="171" t="s">
        <v>202</v>
      </c>
      <c r="C338" s="171"/>
      <c r="D338" s="171"/>
      <c r="E338" s="171"/>
      <c r="F338" s="171"/>
      <c r="G338" s="127" t="str">
        <f>'DETALHAMENTO ENCARGOS'!B32</f>
        <v>1,0295%</v>
      </c>
    </row>
    <row r="339" spans="2:7" x14ac:dyDescent="0.25">
      <c r="B339" s="170" t="s">
        <v>145</v>
      </c>
      <c r="C339" s="170"/>
      <c r="D339" s="170"/>
      <c r="E339" s="170"/>
      <c r="F339" s="170"/>
      <c r="G339" s="126" t="str">
        <f>'DETALHAMENTO ENCARGOS'!B33</f>
        <v>0,0760%</v>
      </c>
    </row>
    <row r="340" spans="2:7" x14ac:dyDescent="0.25">
      <c r="B340" s="170" t="s">
        <v>146</v>
      </c>
      <c r="C340" s="170"/>
      <c r="D340" s="170"/>
      <c r="E340" s="170"/>
      <c r="F340" s="170"/>
      <c r="G340" s="126" t="str">
        <f>'DETALHAMENTO ENCARGOS'!B34</f>
        <v>0,0015%</v>
      </c>
    </row>
    <row r="341" spans="2:7" x14ac:dyDescent="0.25">
      <c r="B341" s="170" t="s">
        <v>147</v>
      </c>
      <c r="C341" s="170"/>
      <c r="D341" s="170"/>
      <c r="E341" s="170"/>
      <c r="F341" s="170"/>
      <c r="G341" s="126" t="str">
        <f>'DETALHAMENTO ENCARGOS'!B35</f>
        <v>0,1310%</v>
      </c>
    </row>
    <row r="342" spans="2:7" x14ac:dyDescent="0.25">
      <c r="B342" s="170" t="s">
        <v>148</v>
      </c>
      <c r="C342" s="170"/>
      <c r="D342" s="170"/>
      <c r="E342" s="170"/>
      <c r="F342" s="170"/>
      <c r="G342" s="126" t="str">
        <f>'DETALHAMENTO ENCARGOS'!B36</f>
        <v>0,7940%</v>
      </c>
    </row>
    <row r="343" spans="2:7" x14ac:dyDescent="0.25">
      <c r="B343" s="170" t="s">
        <v>149</v>
      </c>
      <c r="C343" s="170"/>
      <c r="D343" s="170"/>
      <c r="E343" s="170"/>
      <c r="F343" s="170"/>
      <c r="G343" s="126" t="str">
        <f>'DETALHAMENTO ENCARGOS'!B37</f>
        <v>0,0270%</v>
      </c>
    </row>
    <row r="344" spans="2:7" ht="14.25" customHeight="1" x14ac:dyDescent="0.25">
      <c r="B344" s="171" t="s">
        <v>204</v>
      </c>
      <c r="C344" s="171"/>
      <c r="D344" s="171"/>
      <c r="E344" s="171"/>
      <c r="F344" s="171"/>
      <c r="G344" s="127" t="str">
        <f>'DETALHAMENTO ENCARGOS'!B38</f>
        <v>7,4790%</v>
      </c>
    </row>
    <row r="345" spans="2:7" x14ac:dyDescent="0.25">
      <c r="B345" s="170" t="s">
        <v>150</v>
      </c>
      <c r="C345" s="170"/>
      <c r="D345" s="170"/>
      <c r="E345" s="170"/>
      <c r="F345" s="170"/>
      <c r="G345" s="126" t="str">
        <f>'DETALHAMENTO ENCARGOS'!B39</f>
        <v>7,4790%</v>
      </c>
    </row>
    <row r="346" spans="2:7" x14ac:dyDescent="0.25">
      <c r="B346" s="172" t="s">
        <v>151</v>
      </c>
      <c r="C346" s="172"/>
      <c r="D346" s="172"/>
      <c r="E346" s="172"/>
      <c r="F346" s="172"/>
      <c r="G346" s="126" t="str">
        <f>'DETALHAMENTO ENCARGOS'!B40</f>
        <v>3,6230%</v>
      </c>
    </row>
    <row r="347" spans="2:7" x14ac:dyDescent="0.25">
      <c r="B347" s="172" t="s">
        <v>152</v>
      </c>
      <c r="C347" s="172"/>
      <c r="D347" s="172"/>
      <c r="E347" s="172"/>
      <c r="F347" s="172"/>
      <c r="G347" s="126" t="str">
        <f>'DETALHAMENTO ENCARGOS'!B41</f>
        <v>3,8560%</v>
      </c>
    </row>
    <row r="348" spans="2:7" x14ac:dyDescent="0.25">
      <c r="B348" s="173" t="s">
        <v>206</v>
      </c>
      <c r="C348" s="173"/>
      <c r="D348" s="173"/>
      <c r="E348" s="173"/>
      <c r="F348" s="173"/>
      <c r="G348" s="128" t="str">
        <f>'DETALHAMENTO ENCARGOS'!B42</f>
        <v>69,2969%</v>
      </c>
    </row>
    <row r="349" spans="2:7" ht="15.75" customHeight="1" x14ac:dyDescent="0.25">
      <c r="B349" s="176" t="s">
        <v>212</v>
      </c>
      <c r="C349" s="176"/>
      <c r="D349" s="176"/>
      <c r="E349" s="176"/>
      <c r="F349" s="176"/>
      <c r="G349" s="176"/>
    </row>
    <row r="350" spans="2:7" ht="15.75" customHeight="1" x14ac:dyDescent="0.25">
      <c r="B350" s="176"/>
      <c r="C350" s="176"/>
      <c r="D350" s="176"/>
      <c r="E350" s="176"/>
      <c r="F350" s="176"/>
      <c r="G350" s="176"/>
    </row>
    <row r="351" spans="2:7" ht="22.5" customHeight="1" x14ac:dyDescent="0.25">
      <c r="B351" s="176"/>
      <c r="C351" s="176"/>
      <c r="D351" s="176"/>
      <c r="E351" s="176"/>
      <c r="F351" s="176"/>
      <c r="G351" s="176"/>
    </row>
    <row r="352" spans="2:7" ht="36.75" customHeight="1" x14ac:dyDescent="0.25">
      <c r="B352" s="177" t="s">
        <v>213</v>
      </c>
      <c r="C352" s="177"/>
      <c r="D352" s="177"/>
      <c r="E352" s="177"/>
      <c r="F352" s="177"/>
      <c r="G352" s="177"/>
    </row>
    <row r="353" spans="2:11" s="154" customFormat="1" ht="18.75" x14ac:dyDescent="0.3">
      <c r="B353" s="153" t="str">
        <f>OBSERVAÇÕES!B1</f>
        <v>REFERÊNCIAS:</v>
      </c>
      <c r="K353" s="155"/>
    </row>
    <row r="354" spans="2:11" s="154" customFormat="1" ht="18.75" x14ac:dyDescent="0.3">
      <c r="B354" s="156"/>
      <c r="K354" s="155"/>
    </row>
    <row r="355" spans="2:11" s="154" customFormat="1" ht="18.75" x14ac:dyDescent="0.3">
      <c r="B355" s="157" t="s">
        <v>113</v>
      </c>
      <c r="C355" s="167" t="s">
        <v>107</v>
      </c>
      <c r="D355" s="167"/>
      <c r="E355" s="167"/>
      <c r="F355" s="167"/>
      <c r="G355" s="167"/>
      <c r="K355" s="155"/>
    </row>
    <row r="356" spans="2:11" s="154" customFormat="1" ht="18" customHeight="1" x14ac:dyDescent="0.3">
      <c r="B356" s="157"/>
      <c r="C356" s="169" t="s">
        <v>108</v>
      </c>
      <c r="D356" s="169"/>
      <c r="E356" s="169"/>
      <c r="F356" s="169"/>
      <c r="G356" s="169"/>
      <c r="K356" s="155"/>
    </row>
    <row r="357" spans="2:11" s="154" customFormat="1" ht="18.75" x14ac:dyDescent="0.3">
      <c r="B357" s="157"/>
      <c r="C357" s="169"/>
      <c r="D357" s="169"/>
      <c r="E357" s="169"/>
      <c r="F357" s="169"/>
      <c r="G357" s="169"/>
      <c r="K357" s="155"/>
    </row>
    <row r="358" spans="2:11" s="154" customFormat="1" ht="18.75" x14ac:dyDescent="0.3">
      <c r="B358" s="157" t="s">
        <v>113</v>
      </c>
      <c r="C358" s="168" t="s">
        <v>116</v>
      </c>
      <c r="D358" s="168"/>
      <c r="E358" s="168"/>
      <c r="F358" s="168"/>
      <c r="G358" s="168"/>
      <c r="K358" s="155"/>
    </row>
    <row r="359" spans="2:11" s="154" customFormat="1" ht="18.75" x14ac:dyDescent="0.3">
      <c r="B359" s="157"/>
      <c r="C359" s="169" t="s">
        <v>109</v>
      </c>
      <c r="D359" s="169"/>
      <c r="E359" s="169"/>
      <c r="F359" s="169"/>
      <c r="G359" s="169"/>
      <c r="K359" s="155"/>
    </row>
    <row r="360" spans="2:11" s="154" customFormat="1" ht="18.75" x14ac:dyDescent="0.3">
      <c r="B360" s="158"/>
      <c r="C360" s="167"/>
      <c r="D360" s="167"/>
      <c r="E360" s="167"/>
      <c r="F360" s="167"/>
      <c r="G360" s="167"/>
      <c r="K360" s="155"/>
    </row>
    <row r="361" spans="2:11" s="154" customFormat="1" ht="18.75" x14ac:dyDescent="0.3">
      <c r="B361" s="157" t="s">
        <v>113</v>
      </c>
      <c r="C361" s="168" t="s">
        <v>119</v>
      </c>
      <c r="D361" s="168"/>
      <c r="E361" s="168"/>
      <c r="F361" s="168"/>
      <c r="G361" s="168"/>
      <c r="K361" s="155"/>
    </row>
    <row r="362" spans="2:11" s="154" customFormat="1" ht="18.75" x14ac:dyDescent="0.3">
      <c r="B362" s="157"/>
      <c r="C362" s="169" t="s">
        <v>109</v>
      </c>
      <c r="D362" s="169"/>
      <c r="E362" s="169"/>
      <c r="F362" s="169"/>
      <c r="G362" s="169"/>
      <c r="K362" s="155"/>
    </row>
    <row r="363" spans="2:11" s="154" customFormat="1" ht="18.75" x14ac:dyDescent="0.3">
      <c r="B363" s="157"/>
      <c r="C363" s="167"/>
      <c r="D363" s="167"/>
      <c r="E363" s="167"/>
      <c r="F363" s="167"/>
      <c r="G363" s="167"/>
      <c r="K363" s="155"/>
    </row>
    <row r="364" spans="2:11" s="154" customFormat="1" ht="18.75" x14ac:dyDescent="0.3">
      <c r="B364" s="157" t="s">
        <v>113</v>
      </c>
      <c r="C364" s="167" t="s">
        <v>211</v>
      </c>
      <c r="D364" s="167"/>
      <c r="E364" s="167"/>
      <c r="F364" s="167"/>
      <c r="G364" s="167"/>
      <c r="K364" s="155"/>
    </row>
    <row r="365" spans="2:11" s="154" customFormat="1" ht="18.75" x14ac:dyDescent="0.3">
      <c r="B365" s="157"/>
      <c r="C365" s="167"/>
      <c r="D365" s="167"/>
      <c r="E365" s="167"/>
      <c r="F365" s="167"/>
      <c r="G365" s="167"/>
      <c r="K365" s="155"/>
    </row>
    <row r="366" spans="2:11" s="159" customFormat="1" ht="18.75" x14ac:dyDescent="0.25">
      <c r="B366" s="157" t="s">
        <v>113</v>
      </c>
      <c r="C366" s="168" t="s">
        <v>118</v>
      </c>
      <c r="D366" s="168"/>
      <c r="E366" s="168"/>
      <c r="F366" s="168"/>
      <c r="G366" s="168"/>
      <c r="K366" s="160"/>
    </row>
    <row r="367" spans="2:11" s="154" customFormat="1" ht="18.75" x14ac:dyDescent="0.3">
      <c r="B367" s="157"/>
      <c r="C367" s="167"/>
      <c r="D367" s="167"/>
      <c r="E367" s="167"/>
      <c r="F367" s="167"/>
      <c r="G367" s="167"/>
      <c r="K367" s="155"/>
    </row>
    <row r="368" spans="2:11" s="154" customFormat="1" ht="18.75" x14ac:dyDescent="0.3">
      <c r="B368" s="157" t="s">
        <v>113</v>
      </c>
      <c r="C368" s="167" t="s">
        <v>120</v>
      </c>
      <c r="D368" s="167"/>
      <c r="E368" s="167"/>
      <c r="F368" s="167"/>
      <c r="G368" s="167"/>
      <c r="K368" s="155"/>
    </row>
    <row r="369" spans="2:11" s="154" customFormat="1" ht="18.75" x14ac:dyDescent="0.3">
      <c r="B369" s="157"/>
      <c r="C369" s="169"/>
      <c r="D369" s="169"/>
      <c r="E369" s="169"/>
      <c r="F369" s="169"/>
      <c r="G369" s="169"/>
      <c r="K369" s="155"/>
    </row>
    <row r="370" spans="2:11" s="154" customFormat="1" ht="18.75" x14ac:dyDescent="0.3">
      <c r="B370" s="157" t="s">
        <v>113</v>
      </c>
      <c r="C370" s="167" t="s">
        <v>121</v>
      </c>
      <c r="D370" s="167"/>
      <c r="E370" s="167"/>
      <c r="F370" s="167"/>
      <c r="G370" s="167"/>
      <c r="K370" s="155"/>
    </row>
    <row r="371" spans="2:11" s="154" customFormat="1" ht="18.75" x14ac:dyDescent="0.3">
      <c r="B371" s="157"/>
      <c r="C371" s="167"/>
      <c r="D371" s="167"/>
      <c r="E371" s="167"/>
      <c r="F371" s="167"/>
      <c r="G371" s="167"/>
      <c r="K371" s="155"/>
    </row>
    <row r="372" spans="2:11" s="154" customFormat="1" ht="18.75" x14ac:dyDescent="0.3">
      <c r="B372" s="157" t="s">
        <v>113</v>
      </c>
      <c r="C372" s="167" t="s">
        <v>117</v>
      </c>
      <c r="D372" s="167"/>
      <c r="E372" s="167"/>
      <c r="F372" s="167"/>
      <c r="G372" s="167"/>
      <c r="K372" s="155"/>
    </row>
    <row r="373" spans="2:11" s="154" customFormat="1" ht="18.75" x14ac:dyDescent="0.3">
      <c r="B373" s="153"/>
      <c r="C373" s="165"/>
      <c r="D373" s="165"/>
      <c r="E373" s="165"/>
      <c r="F373" s="165"/>
      <c r="G373" s="165"/>
      <c r="K373" s="155"/>
    </row>
    <row r="374" spans="2:11" s="154" customFormat="1" ht="18.75" x14ac:dyDescent="0.3">
      <c r="B374" s="153"/>
      <c r="C374" s="161"/>
      <c r="D374" s="161"/>
      <c r="E374" s="161"/>
      <c r="F374" s="161"/>
      <c r="G374" s="161"/>
      <c r="K374" s="155"/>
    </row>
    <row r="375" spans="2:11" s="154" customFormat="1" ht="18.75" x14ac:dyDescent="0.3">
      <c r="B375" s="153"/>
      <c r="C375" s="161"/>
      <c r="D375" s="161"/>
      <c r="E375" s="161"/>
      <c r="F375" s="161"/>
      <c r="G375" s="161"/>
      <c r="K375" s="155"/>
    </row>
    <row r="376" spans="2:11" s="154" customFormat="1" ht="18.75" x14ac:dyDescent="0.3">
      <c r="B376" s="153"/>
      <c r="C376" s="161"/>
      <c r="D376" s="161"/>
      <c r="E376" s="161"/>
      <c r="F376" s="161"/>
      <c r="G376" s="161"/>
      <c r="K376" s="155"/>
    </row>
    <row r="377" spans="2:11" s="154" customFormat="1" ht="18.75" x14ac:dyDescent="0.3">
      <c r="B377" s="162" t="s">
        <v>227</v>
      </c>
      <c r="C377" s="163"/>
      <c r="D377" s="163"/>
      <c r="E377" s="163"/>
      <c r="F377" s="163"/>
      <c r="G377" s="163"/>
      <c r="K377" s="155"/>
    </row>
    <row r="378" spans="2:11" s="154" customFormat="1" ht="18.75" x14ac:dyDescent="0.3">
      <c r="B378" s="153"/>
      <c r="C378" s="165"/>
      <c r="D378" s="165"/>
      <c r="E378" s="165"/>
      <c r="F378" s="165"/>
      <c r="G378" s="165"/>
      <c r="K378" s="155"/>
    </row>
    <row r="379" spans="2:11" s="154" customFormat="1" ht="18.75" x14ac:dyDescent="0.3">
      <c r="B379" s="154" t="s">
        <v>222</v>
      </c>
      <c r="C379" s="165"/>
      <c r="D379" s="165"/>
      <c r="E379" s="165"/>
      <c r="F379" s="165"/>
      <c r="G379" s="165"/>
      <c r="K379" s="155"/>
    </row>
    <row r="380" spans="2:11" s="154" customFormat="1" ht="18.75" x14ac:dyDescent="0.3">
      <c r="C380" s="165"/>
      <c r="D380" s="165"/>
      <c r="E380" s="165"/>
      <c r="F380" s="165"/>
      <c r="G380" s="165"/>
      <c r="K380" s="155"/>
    </row>
    <row r="381" spans="2:11" s="154" customFormat="1" ht="18.75" x14ac:dyDescent="0.3">
      <c r="C381" s="165"/>
      <c r="D381" s="165"/>
      <c r="E381" s="165"/>
      <c r="F381" s="165"/>
      <c r="G381" s="165"/>
      <c r="K381" s="155"/>
    </row>
    <row r="382" spans="2:11" s="154" customFormat="1" ht="18.75" x14ac:dyDescent="0.3">
      <c r="C382" s="161"/>
      <c r="D382" s="161"/>
      <c r="E382" s="161"/>
      <c r="F382" s="161"/>
      <c r="G382" s="161"/>
      <c r="K382" s="155"/>
    </row>
    <row r="383" spans="2:11" s="154" customFormat="1" ht="18.75" x14ac:dyDescent="0.3">
      <c r="C383" s="165"/>
      <c r="D383" s="165"/>
      <c r="E383" s="165"/>
      <c r="F383" s="165"/>
      <c r="G383" s="165"/>
      <c r="K383" s="155"/>
    </row>
    <row r="384" spans="2:11" s="154" customFormat="1" ht="18.75" x14ac:dyDescent="0.3">
      <c r="B384" s="166" t="s">
        <v>228</v>
      </c>
      <c r="C384" s="166"/>
      <c r="D384" s="166"/>
      <c r="E384" s="166"/>
      <c r="F384" s="166"/>
      <c r="G384" s="166"/>
      <c r="K384" s="155"/>
    </row>
    <row r="385" spans="2:11" s="154" customFormat="1" ht="18.75" x14ac:dyDescent="0.3">
      <c r="B385" s="166" t="s">
        <v>223</v>
      </c>
      <c r="C385" s="166"/>
      <c r="D385" s="166"/>
      <c r="E385" s="166"/>
      <c r="F385" s="166"/>
      <c r="G385" s="166"/>
      <c r="K385" s="155"/>
    </row>
    <row r="386" spans="2:11" s="154" customFormat="1" ht="18.75" x14ac:dyDescent="0.3">
      <c r="C386" s="165"/>
      <c r="D386" s="165"/>
      <c r="E386" s="165"/>
      <c r="F386" s="165"/>
      <c r="G386" s="165"/>
      <c r="K386" s="155"/>
    </row>
    <row r="387" spans="2:11" s="154" customFormat="1" ht="18.75" x14ac:dyDescent="0.3">
      <c r="B387" s="154" t="s">
        <v>224</v>
      </c>
      <c r="C387" s="165"/>
      <c r="D387" s="165"/>
      <c r="E387" s="165"/>
      <c r="F387" s="165"/>
      <c r="G387" s="165"/>
      <c r="K387" s="155"/>
    </row>
    <row r="388" spans="2:11" s="154" customFormat="1" ht="18.75" x14ac:dyDescent="0.3">
      <c r="K388" s="155"/>
    </row>
    <row r="389" spans="2:11" s="154" customFormat="1" ht="18.75" x14ac:dyDescent="0.3">
      <c r="K389" s="155"/>
    </row>
    <row r="390" spans="2:11" s="154" customFormat="1" ht="18.75" x14ac:dyDescent="0.3">
      <c r="K390" s="155"/>
    </row>
    <row r="391" spans="2:11" s="154" customFormat="1" ht="18.75" x14ac:dyDescent="0.3">
      <c r="K391" s="155"/>
    </row>
    <row r="392" spans="2:11" s="154" customFormat="1" ht="18.75" x14ac:dyDescent="0.3">
      <c r="B392" s="166" t="s">
        <v>229</v>
      </c>
      <c r="C392" s="166"/>
      <c r="D392" s="166"/>
      <c r="E392" s="166"/>
      <c r="F392" s="164" t="s">
        <v>230</v>
      </c>
      <c r="G392" s="164"/>
      <c r="H392" s="164"/>
      <c r="I392" s="164"/>
      <c r="K392" s="155"/>
    </row>
    <row r="393" spans="2:11" s="154" customFormat="1" ht="18.75" x14ac:dyDescent="0.3">
      <c r="B393" s="166" t="s">
        <v>226</v>
      </c>
      <c r="C393" s="166"/>
      <c r="D393" s="166"/>
      <c r="E393" s="166"/>
      <c r="F393" s="164" t="s">
        <v>225</v>
      </c>
      <c r="G393" s="164"/>
      <c r="H393" s="164"/>
      <c r="I393" s="164"/>
      <c r="K393" s="155"/>
    </row>
    <row r="394" spans="2:11" s="154" customFormat="1" ht="18.75" x14ac:dyDescent="0.3">
      <c r="K394" s="155"/>
    </row>
    <row r="395" spans="2:11" s="154" customFormat="1" ht="18.75" x14ac:dyDescent="0.3">
      <c r="K395" s="155"/>
    </row>
  </sheetData>
  <sheetProtection algorithmName="SHA-512" hashValue="JJuNyOdz8xJOmi84v87DCK/l7s9+fp0obIzHUqV3QGpnW/hEvsZtAHqdP46v7GK/cQRdSnqzjT6VArM5/UGHuw==" saltValue="JYKK/swdJtJDx/wpPrTzRQ==" spinCount="100000" sheet="1" objects="1" scenarios="1" formatCells="0" formatColumns="0" formatRows="0" insertColumns="0" insertRows="0" insertHyperlinks="0" deleteColumns="0" deleteRows="0" sort="0" autoFilter="0" pivotTables="0"/>
  <mergeCells count="318">
    <mergeCell ref="B40:G40"/>
    <mergeCell ref="B42:G42"/>
    <mergeCell ref="B43:F43"/>
    <mergeCell ref="B44:F44"/>
    <mergeCell ref="B61:F61"/>
    <mergeCell ref="B53:G53"/>
    <mergeCell ref="B54:F54"/>
    <mergeCell ref="B55:F55"/>
    <mergeCell ref="B56:F56"/>
    <mergeCell ref="B57:F57"/>
    <mergeCell ref="B51:E51"/>
    <mergeCell ref="B138:F138"/>
    <mergeCell ref="B139:F139"/>
    <mergeCell ref="B393:E393"/>
    <mergeCell ref="B392:E392"/>
    <mergeCell ref="B349:G351"/>
    <mergeCell ref="B352:G352"/>
    <mergeCell ref="B46:G46"/>
    <mergeCell ref="B47:E47"/>
    <mergeCell ref="B48:E48"/>
    <mergeCell ref="B49:E49"/>
    <mergeCell ref="B165:F165"/>
    <mergeCell ref="B166:F166"/>
    <mergeCell ref="B147:F147"/>
    <mergeCell ref="B149:G149"/>
    <mergeCell ref="B150:F150"/>
    <mergeCell ref="B156:G156"/>
    <mergeCell ref="B157:F157"/>
    <mergeCell ref="B158:F158"/>
    <mergeCell ref="B163:G163"/>
    <mergeCell ref="B164:G164"/>
    <mergeCell ref="B206:G206"/>
    <mergeCell ref="B207:F207"/>
    <mergeCell ref="B208:F208"/>
    <mergeCell ref="B210:G210"/>
    <mergeCell ref="B201:F201"/>
    <mergeCell ref="B193:G193"/>
    <mergeCell ref="B194:E194"/>
    <mergeCell ref="B195:E195"/>
    <mergeCell ref="B196:E196"/>
    <mergeCell ref="B197:E197"/>
    <mergeCell ref="B198:E198"/>
    <mergeCell ref="B200:G200"/>
    <mergeCell ref="B202:F202"/>
    <mergeCell ref="B203:F203"/>
    <mergeCell ref="B204:F204"/>
    <mergeCell ref="B175:F175"/>
    <mergeCell ref="B176:F176"/>
    <mergeCell ref="B177:F177"/>
    <mergeCell ref="B178:F178"/>
    <mergeCell ref="B1:G3"/>
    <mergeCell ref="B4:G4"/>
    <mergeCell ref="B37:G37"/>
    <mergeCell ref="B39:G39"/>
    <mergeCell ref="B23:D23"/>
    <mergeCell ref="B24:D24"/>
    <mergeCell ref="B26:D26"/>
    <mergeCell ref="B28:E28"/>
    <mergeCell ref="B29:E29"/>
    <mergeCell ref="D31:E31"/>
    <mergeCell ref="B15:G15"/>
    <mergeCell ref="B16:D16"/>
    <mergeCell ref="E16:F16"/>
    <mergeCell ref="B18:D18"/>
    <mergeCell ref="B20:G20"/>
    <mergeCell ref="B21:D21"/>
    <mergeCell ref="E21:F21"/>
    <mergeCell ref="B5:G8"/>
    <mergeCell ref="B9:G9"/>
    <mergeCell ref="B10:G10"/>
    <mergeCell ref="B11:D11"/>
    <mergeCell ref="E11:F11"/>
    <mergeCell ref="B13:D13"/>
    <mergeCell ref="B50:E50"/>
    <mergeCell ref="B59:G59"/>
    <mergeCell ref="B60:F60"/>
    <mergeCell ref="B63:G63"/>
    <mergeCell ref="B64:F64"/>
    <mergeCell ref="B65:F65"/>
    <mergeCell ref="B66:F66"/>
    <mergeCell ref="B67:F67"/>
    <mergeCell ref="B69:G69"/>
    <mergeCell ref="B70:F70"/>
    <mergeCell ref="B71:F71"/>
    <mergeCell ref="B72:F72"/>
    <mergeCell ref="B82:G82"/>
    <mergeCell ref="B81:G81"/>
    <mergeCell ref="B83:F83"/>
    <mergeCell ref="B84:F84"/>
    <mergeCell ref="B86:G86"/>
    <mergeCell ref="B87:G87"/>
    <mergeCell ref="B73:F73"/>
    <mergeCell ref="B75:G75"/>
    <mergeCell ref="B76:F76"/>
    <mergeCell ref="B77:F77"/>
    <mergeCell ref="B78:F78"/>
    <mergeCell ref="B79:F79"/>
    <mergeCell ref="B99:F99"/>
    <mergeCell ref="B100:F100"/>
    <mergeCell ref="B101:F101"/>
    <mergeCell ref="B102:F102"/>
    <mergeCell ref="B103:F103"/>
    <mergeCell ref="B104:F104"/>
    <mergeCell ref="B88:F88"/>
    <mergeCell ref="B89:F89"/>
    <mergeCell ref="B90:F90"/>
    <mergeCell ref="B91:F91"/>
    <mergeCell ref="B93:G93"/>
    <mergeCell ref="B94:F94"/>
    <mergeCell ref="B112:G112"/>
    <mergeCell ref="B113:G113"/>
    <mergeCell ref="B115:G115"/>
    <mergeCell ref="B116:F116"/>
    <mergeCell ref="B117:F117"/>
    <mergeCell ref="B120:G120"/>
    <mergeCell ref="B105:F105"/>
    <mergeCell ref="B106:F106"/>
    <mergeCell ref="B107:F107"/>
    <mergeCell ref="B108:F108"/>
    <mergeCell ref="B109:F109"/>
    <mergeCell ref="B110:F110"/>
    <mergeCell ref="B121:E121"/>
    <mergeCell ref="B122:E122"/>
    <mergeCell ref="B123:E123"/>
    <mergeCell ref="B124:E124"/>
    <mergeCell ref="B125:E125"/>
    <mergeCell ref="B127:G127"/>
    <mergeCell ref="B152:F152"/>
    <mergeCell ref="B153:F153"/>
    <mergeCell ref="B155:G155"/>
    <mergeCell ref="B140:F140"/>
    <mergeCell ref="B141:F141"/>
    <mergeCell ref="B143:G143"/>
    <mergeCell ref="B144:F144"/>
    <mergeCell ref="B145:F145"/>
    <mergeCell ref="B146:F146"/>
    <mergeCell ref="B151:F151"/>
    <mergeCell ref="B128:F128"/>
    <mergeCell ref="B129:F129"/>
    <mergeCell ref="B130:F130"/>
    <mergeCell ref="B131:F131"/>
    <mergeCell ref="B133:G133"/>
    <mergeCell ref="B134:F134"/>
    <mergeCell ref="B135:F135"/>
    <mergeCell ref="B137:G137"/>
    <mergeCell ref="B179:F179"/>
    <mergeCell ref="B180:F180"/>
    <mergeCell ref="B167:F167"/>
    <mergeCell ref="B168:F168"/>
    <mergeCell ref="B170:G170"/>
    <mergeCell ref="B171:F171"/>
    <mergeCell ref="B172:F172"/>
    <mergeCell ref="B173:F173"/>
    <mergeCell ref="B181:F181"/>
    <mergeCell ref="B182:F182"/>
    <mergeCell ref="B183:F183"/>
    <mergeCell ref="B184:F184"/>
    <mergeCell ref="B186:G186"/>
    <mergeCell ref="B187:G187"/>
    <mergeCell ref="B189:G189"/>
    <mergeCell ref="B190:F190"/>
    <mergeCell ref="B191:F191"/>
    <mergeCell ref="B218:F218"/>
    <mergeCell ref="B219:F219"/>
    <mergeCell ref="B220:F220"/>
    <mergeCell ref="B225:G225"/>
    <mergeCell ref="B226:F226"/>
    <mergeCell ref="B227:F227"/>
    <mergeCell ref="B211:F211"/>
    <mergeCell ref="B212:F212"/>
    <mergeCell ref="B213:F213"/>
    <mergeCell ref="B214:F214"/>
    <mergeCell ref="B216:G216"/>
    <mergeCell ref="B217:F217"/>
    <mergeCell ref="B238:F238"/>
    <mergeCell ref="B239:F239"/>
    <mergeCell ref="B240:F240"/>
    <mergeCell ref="B241:F241"/>
    <mergeCell ref="B228:F228"/>
    <mergeCell ref="B229:F229"/>
    <mergeCell ref="B231:G231"/>
    <mergeCell ref="B232:G232"/>
    <mergeCell ref="B233:F233"/>
    <mergeCell ref="B234:F234"/>
    <mergeCell ref="B260:G260"/>
    <mergeCell ref="B262:F264"/>
    <mergeCell ref="B255:F255"/>
    <mergeCell ref="B256:F256"/>
    <mergeCell ref="B31:C31"/>
    <mergeCell ref="B118:F118"/>
    <mergeCell ref="B174:F174"/>
    <mergeCell ref="B258:G258"/>
    <mergeCell ref="B33:G35"/>
    <mergeCell ref="B36:G36"/>
    <mergeCell ref="B249:F249"/>
    <mergeCell ref="B250:F250"/>
    <mergeCell ref="B251:F251"/>
    <mergeCell ref="B252:F252"/>
    <mergeCell ref="B253:F253"/>
    <mergeCell ref="B254:F254"/>
    <mergeCell ref="B243:G243"/>
    <mergeCell ref="B244:F244"/>
    <mergeCell ref="B245:F245"/>
    <mergeCell ref="B246:F246"/>
    <mergeCell ref="B247:F247"/>
    <mergeCell ref="B248:F248"/>
    <mergeCell ref="B236:G236"/>
    <mergeCell ref="B237:G237"/>
    <mergeCell ref="B271:F271"/>
    <mergeCell ref="B272:F272"/>
    <mergeCell ref="B273:F273"/>
    <mergeCell ref="B274:F274"/>
    <mergeCell ref="B275:F275"/>
    <mergeCell ref="B276:F276"/>
    <mergeCell ref="B265:F265"/>
    <mergeCell ref="B266:F266"/>
    <mergeCell ref="B267:F267"/>
    <mergeCell ref="B268:F268"/>
    <mergeCell ref="B269:F269"/>
    <mergeCell ref="B270:F270"/>
    <mergeCell ref="B299:F299"/>
    <mergeCell ref="B300:F300"/>
    <mergeCell ref="B289:F289"/>
    <mergeCell ref="B290:F290"/>
    <mergeCell ref="B291:F291"/>
    <mergeCell ref="B292:F292"/>
    <mergeCell ref="B293:F293"/>
    <mergeCell ref="B294:F294"/>
    <mergeCell ref="B277:F277"/>
    <mergeCell ref="B278:F278"/>
    <mergeCell ref="B279:F279"/>
    <mergeCell ref="B280:F280"/>
    <mergeCell ref="B281:F281"/>
    <mergeCell ref="B282:F282"/>
    <mergeCell ref="B285:G287"/>
    <mergeCell ref="B288:G288"/>
    <mergeCell ref="B313:F313"/>
    <mergeCell ref="B314:F314"/>
    <mergeCell ref="B315:F315"/>
    <mergeCell ref="B316:F316"/>
    <mergeCell ref="B317:F317"/>
    <mergeCell ref="B318:F318"/>
    <mergeCell ref="B308:G308"/>
    <mergeCell ref="B310:F312"/>
    <mergeCell ref="B95:G97"/>
    <mergeCell ref="B98:G98"/>
    <mergeCell ref="B159:G161"/>
    <mergeCell ref="B162:G162"/>
    <mergeCell ref="B221:G223"/>
    <mergeCell ref="B224:G224"/>
    <mergeCell ref="B301:F301"/>
    <mergeCell ref="B302:F302"/>
    <mergeCell ref="B303:F303"/>
    <mergeCell ref="B304:F304"/>
    <mergeCell ref="B305:F305"/>
    <mergeCell ref="B306:F306"/>
    <mergeCell ref="B295:F295"/>
    <mergeCell ref="B296:F296"/>
    <mergeCell ref="B297:F297"/>
    <mergeCell ref="B298:F298"/>
    <mergeCell ref="B325:F325"/>
    <mergeCell ref="B326:F326"/>
    <mergeCell ref="B327:F327"/>
    <mergeCell ref="B328:F328"/>
    <mergeCell ref="B329:F329"/>
    <mergeCell ref="B330:F330"/>
    <mergeCell ref="B319:F319"/>
    <mergeCell ref="B320:F320"/>
    <mergeCell ref="B321:F321"/>
    <mergeCell ref="B322:F322"/>
    <mergeCell ref="B323:F323"/>
    <mergeCell ref="B324:F324"/>
    <mergeCell ref="B337:F337"/>
    <mergeCell ref="B338:F338"/>
    <mergeCell ref="B339:F339"/>
    <mergeCell ref="B340:F340"/>
    <mergeCell ref="B341:F341"/>
    <mergeCell ref="B342:F342"/>
    <mergeCell ref="B331:F331"/>
    <mergeCell ref="B332:F332"/>
    <mergeCell ref="B333:F333"/>
    <mergeCell ref="B334:F334"/>
    <mergeCell ref="B335:F335"/>
    <mergeCell ref="B336:F336"/>
    <mergeCell ref="C355:G355"/>
    <mergeCell ref="C356:G356"/>
    <mergeCell ref="C357:G357"/>
    <mergeCell ref="B343:F343"/>
    <mergeCell ref="B344:F344"/>
    <mergeCell ref="B345:F345"/>
    <mergeCell ref="B346:F346"/>
    <mergeCell ref="B347:F347"/>
    <mergeCell ref="B348:F348"/>
    <mergeCell ref="C364:G364"/>
    <mergeCell ref="C365:G365"/>
    <mergeCell ref="C366:G366"/>
    <mergeCell ref="C367:G367"/>
    <mergeCell ref="C368:G368"/>
    <mergeCell ref="C369:G369"/>
    <mergeCell ref="C358:G358"/>
    <mergeCell ref="C359:G359"/>
    <mergeCell ref="C360:G360"/>
    <mergeCell ref="C361:G361"/>
    <mergeCell ref="C362:G362"/>
    <mergeCell ref="C363:G363"/>
    <mergeCell ref="C386:G386"/>
    <mergeCell ref="C387:G387"/>
    <mergeCell ref="C379:G379"/>
    <mergeCell ref="C380:G380"/>
    <mergeCell ref="C381:G381"/>
    <mergeCell ref="C383:G383"/>
    <mergeCell ref="B384:G384"/>
    <mergeCell ref="B385:G385"/>
    <mergeCell ref="C370:G370"/>
    <mergeCell ref="C371:G371"/>
    <mergeCell ref="C372:G372"/>
    <mergeCell ref="C373:G373"/>
    <mergeCell ref="C378:G378"/>
  </mergeCells>
  <hyperlinks>
    <hyperlink ref="C359" r:id="rId1"/>
    <hyperlink ref="C362" r:id="rId2"/>
    <hyperlink ref="C356" r:id="rId3"/>
  </hyperlinks>
  <pageMargins left="0.7" right="0.7" top="0.75" bottom="0.75" header="0.3" footer="0.3"/>
  <pageSetup paperSize="9" scale="74" fitToHeight="0" orientation="portrait" verticalDpi="300" r:id="rId4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showGridLines="0" tabSelected="1" showWhiteSpace="0" zoomScale="110" zoomScaleNormal="110" workbookViewId="0">
      <selection activeCell="H19" sqref="H19"/>
    </sheetView>
  </sheetViews>
  <sheetFormatPr defaultRowHeight="15.75" x14ac:dyDescent="0.25"/>
  <cols>
    <col min="1" max="1" width="3.42578125" style="2" customWidth="1"/>
    <col min="2" max="2" width="40.5703125" style="2" customWidth="1"/>
    <col min="3" max="3" width="12.85546875" style="2" customWidth="1"/>
    <col min="4" max="4" width="11.140625" style="2" customWidth="1"/>
    <col min="5" max="5" width="40.5703125" style="2" customWidth="1"/>
    <col min="6" max="6" width="35" style="2" customWidth="1"/>
    <col min="7" max="7" width="18.85546875" style="2" bestFit="1" customWidth="1"/>
    <col min="8" max="8" width="62.7109375" style="2" bestFit="1" customWidth="1"/>
    <col min="9" max="9" width="13" style="2" bestFit="1" customWidth="1"/>
    <col min="10" max="10" width="35" style="2" bestFit="1" customWidth="1"/>
    <col min="11" max="11" width="17.42578125" style="81" bestFit="1" customWidth="1"/>
    <col min="12" max="12" width="19.42578125" style="2" bestFit="1" customWidth="1"/>
    <col min="13" max="13" width="10.7109375" style="2" bestFit="1" customWidth="1"/>
    <col min="14" max="14" width="19.28515625" style="2" bestFit="1" customWidth="1"/>
    <col min="15" max="15" width="11.7109375" style="2" customWidth="1"/>
    <col min="16" max="16" width="11.85546875" style="2" bestFit="1" customWidth="1"/>
    <col min="17" max="17" width="4" style="2" bestFit="1" customWidth="1"/>
    <col min="18" max="18" width="19.42578125" style="2" bestFit="1" customWidth="1"/>
    <col min="19" max="19" width="9.140625" style="2"/>
    <col min="20" max="20" width="45.28515625" style="2" bestFit="1" customWidth="1"/>
    <col min="21" max="16384" width="9.140625" style="2"/>
  </cols>
  <sheetData>
    <row r="1" spans="2:7" x14ac:dyDescent="0.25">
      <c r="B1" s="250" t="s">
        <v>94</v>
      </c>
      <c r="C1" s="251"/>
      <c r="D1" s="251"/>
      <c r="E1" s="251"/>
      <c r="F1" s="251"/>
      <c r="G1" s="252"/>
    </row>
    <row r="2" spans="2:7" x14ac:dyDescent="0.25">
      <c r="B2" s="253"/>
      <c r="C2" s="254"/>
      <c r="D2" s="254"/>
      <c r="E2" s="254"/>
      <c r="F2" s="254"/>
      <c r="G2" s="255"/>
    </row>
    <row r="3" spans="2:7" ht="24.75" customHeight="1" x14ac:dyDescent="0.25">
      <c r="B3" s="253"/>
      <c r="C3" s="254"/>
      <c r="D3" s="254"/>
      <c r="E3" s="254"/>
      <c r="F3" s="254"/>
      <c r="G3" s="255"/>
    </row>
    <row r="4" spans="2:7" ht="2.25" customHeight="1" thickBot="1" x14ac:dyDescent="0.3">
      <c r="B4" s="256"/>
      <c r="C4" s="257"/>
      <c r="D4" s="257"/>
      <c r="E4" s="257"/>
      <c r="F4" s="257"/>
      <c r="G4" s="258"/>
    </row>
    <row r="5" spans="2:7" ht="16.5" thickBot="1" x14ac:dyDescent="0.3">
      <c r="B5" s="42"/>
      <c r="C5" s="43"/>
      <c r="D5" s="43"/>
      <c r="E5" s="43"/>
      <c r="F5" s="43"/>
      <c r="G5" s="44"/>
    </row>
    <row r="6" spans="2:7" ht="16.5" thickBot="1" x14ac:dyDescent="0.3">
      <c r="B6" s="266"/>
      <c r="C6" s="267"/>
      <c r="D6" s="267"/>
      <c r="E6" s="267"/>
      <c r="F6" s="267"/>
      <c r="G6" s="277"/>
    </row>
    <row r="7" spans="2:7" ht="33" customHeight="1" thickBot="1" x14ac:dyDescent="0.3">
      <c r="B7" s="259" t="s">
        <v>73</v>
      </c>
      <c r="C7" s="260"/>
      <c r="D7" s="260"/>
      <c r="E7" s="260"/>
      <c r="F7" s="260"/>
      <c r="G7" s="261"/>
    </row>
    <row r="8" spans="2:7" ht="16.5" thickBot="1" x14ac:dyDescent="0.3">
      <c r="B8" s="269" t="s">
        <v>62</v>
      </c>
      <c r="C8" s="270"/>
      <c r="D8" s="271"/>
      <c r="E8" s="272" t="s">
        <v>63</v>
      </c>
      <c r="F8" s="273"/>
      <c r="G8" s="45" t="s">
        <v>64</v>
      </c>
    </row>
    <row r="9" spans="2:7" ht="16.5" thickBot="1" x14ac:dyDescent="0.3">
      <c r="B9" s="46"/>
      <c r="C9" s="47"/>
      <c r="D9" s="47"/>
      <c r="E9" s="48" t="s">
        <v>85</v>
      </c>
      <c r="F9" s="49">
        <f>C34</f>
        <v>1590</v>
      </c>
      <c r="G9" s="50"/>
    </row>
    <row r="10" spans="2:7" ht="30.75" thickBot="1" x14ac:dyDescent="0.3">
      <c r="B10" s="266">
        <v>10</v>
      </c>
      <c r="C10" s="267"/>
      <c r="D10" s="274"/>
      <c r="E10" s="101" t="str">
        <f>B$128</f>
        <v xml:space="preserve">CUSTO TOTAL MENSAL </v>
      </c>
      <c r="F10" s="52">
        <f>C$128</f>
        <v>3839.5357099999997</v>
      </c>
      <c r="G10" s="53">
        <f>F10*B10</f>
        <v>38395.357099999994</v>
      </c>
    </row>
    <row r="11" spans="2:7" ht="16.5" thickBot="1" x14ac:dyDescent="0.3">
      <c r="B11" s="46"/>
      <c r="C11" s="47"/>
      <c r="D11" s="47"/>
      <c r="E11" s="47"/>
      <c r="F11" s="47"/>
      <c r="G11" s="50"/>
    </row>
    <row r="12" spans="2:7" ht="33" customHeight="1" thickBot="1" x14ac:dyDescent="0.3">
      <c r="B12" s="259" t="s">
        <v>74</v>
      </c>
      <c r="C12" s="260"/>
      <c r="D12" s="260"/>
      <c r="E12" s="260"/>
      <c r="F12" s="260"/>
      <c r="G12" s="275"/>
    </row>
    <row r="13" spans="2:7" ht="16.5" thickBot="1" x14ac:dyDescent="0.3">
      <c r="B13" s="269" t="s">
        <v>62</v>
      </c>
      <c r="C13" s="270"/>
      <c r="D13" s="271"/>
      <c r="E13" s="276" t="s">
        <v>66</v>
      </c>
      <c r="F13" s="271"/>
      <c r="G13" s="54" t="s">
        <v>67</v>
      </c>
    </row>
    <row r="14" spans="2:7" ht="16.5" thickBot="1" x14ac:dyDescent="0.3">
      <c r="B14" s="46" t="s">
        <v>86</v>
      </c>
      <c r="C14" s="47"/>
      <c r="D14" s="47"/>
      <c r="E14" s="48" t="s">
        <v>85</v>
      </c>
      <c r="F14" s="49">
        <f>F34</f>
        <v>1590</v>
      </c>
      <c r="G14" s="50"/>
    </row>
    <row r="15" spans="2:7" ht="16.5" thickBot="1" x14ac:dyDescent="0.3">
      <c r="B15" s="266">
        <v>5</v>
      </c>
      <c r="C15" s="267"/>
      <c r="D15" s="268"/>
      <c r="E15" s="102" t="str">
        <f>E$129</f>
        <v xml:space="preserve">CUSTO TOTAL MENSAL </v>
      </c>
      <c r="F15" s="52">
        <f>F$129</f>
        <v>4836.3902011999999</v>
      </c>
      <c r="G15" s="53">
        <f>F15*B15</f>
        <v>24181.951005999999</v>
      </c>
    </row>
    <row r="16" spans="2:7" ht="16.5" thickBot="1" x14ac:dyDescent="0.3">
      <c r="B16" s="46"/>
      <c r="C16" s="47"/>
      <c r="D16" s="47"/>
      <c r="E16" s="47"/>
      <c r="F16" s="47"/>
      <c r="G16" s="50"/>
    </row>
    <row r="17" spans="2:11" ht="16.5" thickBot="1" x14ac:dyDescent="0.3">
      <c r="B17" s="259" t="s">
        <v>123</v>
      </c>
      <c r="C17" s="260"/>
      <c r="D17" s="260"/>
      <c r="E17" s="260"/>
      <c r="F17" s="260"/>
      <c r="G17" s="261"/>
    </row>
    <row r="18" spans="2:11" ht="16.5" thickBot="1" x14ac:dyDescent="0.3">
      <c r="B18" s="262" t="s">
        <v>62</v>
      </c>
      <c r="C18" s="263"/>
      <c r="D18" s="264"/>
      <c r="E18" s="265" t="s">
        <v>66</v>
      </c>
      <c r="F18" s="264"/>
      <c r="G18" s="54" t="s">
        <v>67</v>
      </c>
    </row>
    <row r="19" spans="2:11" ht="16.5" thickBot="1" x14ac:dyDescent="0.3">
      <c r="B19" s="46" t="s">
        <v>86</v>
      </c>
      <c r="C19" s="47"/>
      <c r="D19" s="47"/>
      <c r="E19" s="48" t="s">
        <v>85</v>
      </c>
      <c r="F19" s="49">
        <f>I34</f>
        <v>2080.9</v>
      </c>
      <c r="G19" s="50"/>
    </row>
    <row r="20" spans="2:11" ht="16.5" thickBot="1" x14ac:dyDescent="0.3">
      <c r="B20" s="266">
        <v>1</v>
      </c>
      <c r="C20" s="267"/>
      <c r="D20" s="268"/>
      <c r="E20" s="103" t="str">
        <f>H$128</f>
        <v xml:space="preserve">CUSTO TOTAL MENSAL </v>
      </c>
      <c r="F20" s="52">
        <f>I$128</f>
        <v>4457.4699921000001</v>
      </c>
      <c r="G20" s="53">
        <f>F20*B20</f>
        <v>4457.4699921000001</v>
      </c>
    </row>
    <row r="21" spans="2:11" x14ac:dyDescent="0.25">
      <c r="B21" s="282" t="s">
        <v>87</v>
      </c>
      <c r="C21" s="283"/>
      <c r="D21" s="283"/>
      <c r="E21" s="55" t="s">
        <v>88</v>
      </c>
      <c r="F21" s="56"/>
      <c r="G21" s="57">
        <f>G10+G15+G20</f>
        <v>67034.778098099996</v>
      </c>
    </row>
    <row r="22" spans="2:11" ht="16.5" thickBot="1" x14ac:dyDescent="0.3">
      <c r="B22" s="58"/>
      <c r="C22" s="59"/>
      <c r="D22" s="59"/>
      <c r="E22" s="59"/>
      <c r="F22" s="59"/>
      <c r="G22" s="60"/>
    </row>
    <row r="23" spans="2:11" ht="27.75" customHeight="1" thickBot="1" x14ac:dyDescent="0.3">
      <c r="B23" s="278" t="s">
        <v>70</v>
      </c>
      <c r="C23" s="279"/>
      <c r="D23" s="279"/>
      <c r="E23" s="61" t="s">
        <v>89</v>
      </c>
      <c r="F23" s="62">
        <v>0.27806599999999998</v>
      </c>
      <c r="G23" s="63">
        <f>G21*F23</f>
        <v>18640.092606626273</v>
      </c>
    </row>
    <row r="24" spans="2:11" ht="16.5" thickBot="1" x14ac:dyDescent="0.3">
      <c r="B24" s="58"/>
      <c r="C24" s="59"/>
      <c r="D24" s="59"/>
      <c r="E24" s="59"/>
      <c r="F24" s="59"/>
      <c r="G24" s="60"/>
    </row>
    <row r="25" spans="2:11" ht="17.25" thickBot="1" x14ac:dyDescent="0.3">
      <c r="B25" s="280" t="s">
        <v>90</v>
      </c>
      <c r="C25" s="281"/>
      <c r="D25" s="281"/>
      <c r="E25" s="281"/>
      <c r="F25" s="64" t="s">
        <v>91</v>
      </c>
      <c r="G25" s="65">
        <f>G21+G23</f>
        <v>85674.870704726272</v>
      </c>
    </row>
    <row r="26" spans="2:11" ht="17.25" thickBot="1" x14ac:dyDescent="0.3">
      <c r="B26" s="280" t="s">
        <v>92</v>
      </c>
      <c r="C26" s="281"/>
      <c r="D26" s="281"/>
      <c r="E26" s="281"/>
      <c r="F26" s="64" t="s">
        <v>93</v>
      </c>
      <c r="G26" s="65">
        <f>G25*12</f>
        <v>1028098.4484567153</v>
      </c>
    </row>
    <row r="27" spans="2:11" ht="16.5" thickBot="1" x14ac:dyDescent="0.3">
      <c r="B27" s="18"/>
      <c r="C27" s="18"/>
      <c r="D27" s="18"/>
      <c r="E27" s="18"/>
      <c r="F27" s="18"/>
      <c r="G27" s="18"/>
    </row>
    <row r="28" spans="2:11" ht="32.25" thickBot="1" x14ac:dyDescent="0.3">
      <c r="B28" s="32" t="s">
        <v>95</v>
      </c>
      <c r="C28" s="33"/>
      <c r="D28" s="228">
        <v>9343.82</v>
      </c>
      <c r="E28" s="228"/>
      <c r="F28" s="34"/>
      <c r="G28" s="29">
        <f>G25/D28</f>
        <v>9.1691482396628228</v>
      </c>
    </row>
    <row r="30" spans="2:11" s="1" customFormat="1" x14ac:dyDescent="0.25">
      <c r="B30" s="1" t="s">
        <v>31</v>
      </c>
      <c r="K30" s="82"/>
    </row>
    <row r="31" spans="2:11" x14ac:dyDescent="0.25">
      <c r="G31" s="2" t="s">
        <v>3</v>
      </c>
    </row>
    <row r="32" spans="2:11" x14ac:dyDescent="0.25">
      <c r="B32" s="2" t="s">
        <v>1</v>
      </c>
      <c r="E32" s="2" t="s">
        <v>0</v>
      </c>
      <c r="H32" s="2" t="s">
        <v>122</v>
      </c>
    </row>
    <row r="33" spans="2:15" x14ac:dyDescent="0.25">
      <c r="B33" s="219" t="s">
        <v>32</v>
      </c>
      <c r="C33" s="219"/>
      <c r="D33" s="3"/>
      <c r="E33" s="219" t="s">
        <v>32</v>
      </c>
      <c r="F33" s="219"/>
      <c r="H33" s="219" t="s">
        <v>32</v>
      </c>
      <c r="I33" s="219"/>
    </row>
    <row r="34" spans="2:15" x14ac:dyDescent="0.25">
      <c r="B34" s="4" t="s">
        <v>96</v>
      </c>
      <c r="C34" s="5">
        <v>1590</v>
      </c>
      <c r="E34" s="4" t="s">
        <v>96</v>
      </c>
      <c r="F34" s="5">
        <v>1590</v>
      </c>
      <c r="H34" s="4" t="s">
        <v>96</v>
      </c>
      <c r="I34" s="5">
        <v>2080.9</v>
      </c>
    </row>
    <row r="35" spans="2:15" x14ac:dyDescent="0.25">
      <c r="B35" s="4" t="s">
        <v>110</v>
      </c>
      <c r="C35" s="5">
        <f>C34*0.764969</f>
        <v>1216.30071</v>
      </c>
      <c r="E35" s="4" t="s">
        <v>110</v>
      </c>
      <c r="F35" s="5">
        <f>(F34+F36)*0.764969</f>
        <v>1648.3552012000002</v>
      </c>
      <c r="H35" s="4" t="s">
        <v>110</v>
      </c>
      <c r="I35" s="5">
        <f>I34*0.764969</f>
        <v>1591.8239921000002</v>
      </c>
    </row>
    <row r="36" spans="2:15" ht="31.5" x14ac:dyDescent="0.25">
      <c r="B36" s="68"/>
      <c r="C36" s="69"/>
      <c r="E36" s="6" t="s">
        <v>52</v>
      </c>
      <c r="F36" s="5">
        <f>1412*40%</f>
        <v>564.80000000000007</v>
      </c>
      <c r="H36" s="68"/>
      <c r="I36" s="69"/>
    </row>
    <row r="37" spans="2:15" x14ac:dyDescent="0.25">
      <c r="B37" s="10"/>
      <c r="C37" s="10"/>
      <c r="E37" s="68"/>
      <c r="F37" s="69"/>
      <c r="H37" s="10"/>
      <c r="I37" s="10"/>
    </row>
    <row r="39" spans="2:15" s="1" customFormat="1" x14ac:dyDescent="0.25">
      <c r="B39" s="1" t="s">
        <v>14</v>
      </c>
      <c r="K39" s="82"/>
    </row>
    <row r="41" spans="2:15" x14ac:dyDescent="0.25">
      <c r="B41" s="2" t="s">
        <v>1</v>
      </c>
      <c r="F41" s="2" t="s">
        <v>0</v>
      </c>
      <c r="J41" s="2" t="str">
        <f>H32</f>
        <v>ENCARREGADO</v>
      </c>
    </row>
    <row r="42" spans="2:15" x14ac:dyDescent="0.25">
      <c r="B42" s="219" t="s">
        <v>4</v>
      </c>
      <c r="C42" s="219"/>
      <c r="D42" s="219"/>
      <c r="E42" s="3"/>
      <c r="F42" s="192" t="s">
        <v>4</v>
      </c>
      <c r="G42" s="193"/>
      <c r="H42" s="194"/>
      <c r="J42" s="219" t="s">
        <v>4</v>
      </c>
      <c r="K42" s="219"/>
      <c r="L42" s="219"/>
    </row>
    <row r="43" spans="2:15" x14ac:dyDescent="0.25">
      <c r="B43" s="4" t="s">
        <v>33</v>
      </c>
      <c r="C43" s="4">
        <v>20.68</v>
      </c>
      <c r="D43" s="4">
        <f>C43*2</f>
        <v>41.36</v>
      </c>
      <c r="F43" s="4" t="s">
        <v>33</v>
      </c>
      <c r="G43" s="4">
        <v>20.68</v>
      </c>
      <c r="H43" s="4">
        <f>G43*2</f>
        <v>41.36</v>
      </c>
      <c r="J43" s="4" t="s">
        <v>33</v>
      </c>
      <c r="K43" s="83">
        <v>20.68</v>
      </c>
      <c r="L43" s="4">
        <f>K43*2</f>
        <v>41.36</v>
      </c>
    </row>
    <row r="44" spans="2:15" x14ac:dyDescent="0.25">
      <c r="B44" s="4" t="s">
        <v>5</v>
      </c>
      <c r="C44" s="4" t="s">
        <v>6</v>
      </c>
      <c r="D44" s="5">
        <v>5.9</v>
      </c>
      <c r="F44" s="4" t="s">
        <v>5</v>
      </c>
      <c r="G44" s="4" t="s">
        <v>6</v>
      </c>
      <c r="H44" s="5">
        <v>5.9</v>
      </c>
      <c r="I44" s="7"/>
      <c r="J44" s="4" t="s">
        <v>5</v>
      </c>
      <c r="K44" s="83" t="s">
        <v>6</v>
      </c>
      <c r="L44" s="5">
        <v>5.9</v>
      </c>
    </row>
    <row r="45" spans="2:15" x14ac:dyDescent="0.25">
      <c r="B45" s="4" t="s">
        <v>7</v>
      </c>
      <c r="C45" s="4"/>
      <c r="D45" s="5">
        <f>D44*D43</f>
        <v>244.024</v>
      </c>
      <c r="F45" s="4" t="s">
        <v>7</v>
      </c>
      <c r="G45" s="4"/>
      <c r="H45" s="5">
        <f>H44*H43</f>
        <v>244.024</v>
      </c>
      <c r="J45" s="4" t="s">
        <v>7</v>
      </c>
      <c r="K45" s="83"/>
      <c r="L45" s="5">
        <f>L44*L43</f>
        <v>244.024</v>
      </c>
    </row>
    <row r="46" spans="2:15" x14ac:dyDescent="0.25">
      <c r="B46" s="4" t="s">
        <v>8</v>
      </c>
      <c r="C46" s="4" t="s">
        <v>9</v>
      </c>
      <c r="D46" s="5">
        <f>6%*C34</f>
        <v>95.399999999999991</v>
      </c>
      <c r="F46" s="4" t="s">
        <v>8</v>
      </c>
      <c r="G46" s="4" t="s">
        <v>9</v>
      </c>
      <c r="H46" s="5">
        <f>6%*F34</f>
        <v>95.399999999999991</v>
      </c>
      <c r="I46" s="2" t="s">
        <v>3</v>
      </c>
      <c r="J46" s="4" t="s">
        <v>8</v>
      </c>
      <c r="K46" s="83" t="s">
        <v>9</v>
      </c>
      <c r="L46" s="5">
        <f>6%*I34</f>
        <v>124.854</v>
      </c>
    </row>
    <row r="47" spans="2:15" s="72" customFormat="1" x14ac:dyDescent="0.25">
      <c r="B47" s="30" t="s">
        <v>10</v>
      </c>
      <c r="C47" s="30"/>
      <c r="D47" s="31">
        <f>D45-D46</f>
        <v>148.62400000000002</v>
      </c>
      <c r="F47" s="30" t="s">
        <v>10</v>
      </c>
      <c r="G47" s="30"/>
      <c r="H47" s="31">
        <f>H45-H46</f>
        <v>148.62400000000002</v>
      </c>
      <c r="I47" s="72" t="s">
        <v>6</v>
      </c>
      <c r="J47" s="30" t="s">
        <v>10</v>
      </c>
      <c r="K47" s="84"/>
      <c r="L47" s="31">
        <f>L45-L46</f>
        <v>119.17</v>
      </c>
    </row>
    <row r="48" spans="2:15" x14ac:dyDescent="0.25">
      <c r="E48" s="7"/>
      <c r="J48" s="7"/>
      <c r="O48" s="7"/>
    </row>
    <row r="49" spans="2:15" s="1" customFormat="1" x14ac:dyDescent="0.25">
      <c r="B49" s="1" t="s">
        <v>34</v>
      </c>
      <c r="K49" s="82"/>
    </row>
    <row r="50" spans="2:15" x14ac:dyDescent="0.25">
      <c r="E50" s="7"/>
      <c r="J50" s="7"/>
      <c r="O50" s="7"/>
    </row>
    <row r="51" spans="2:15" x14ac:dyDescent="0.25">
      <c r="B51" s="2" t="s">
        <v>1</v>
      </c>
      <c r="E51" s="2" t="s">
        <v>0</v>
      </c>
      <c r="H51" s="2" t="str">
        <f>H32</f>
        <v>ENCARREGADO</v>
      </c>
      <c r="K51" s="2"/>
    </row>
    <row r="52" spans="2:15" x14ac:dyDescent="0.25">
      <c r="B52" s="219" t="s">
        <v>21</v>
      </c>
      <c r="C52" s="219"/>
      <c r="E52" s="219" t="s">
        <v>21</v>
      </c>
      <c r="F52" s="219"/>
      <c r="H52" s="219" t="s">
        <v>21</v>
      </c>
      <c r="I52" s="219"/>
      <c r="J52" s="7"/>
      <c r="K52" s="2"/>
    </row>
    <row r="53" spans="2:15" x14ac:dyDescent="0.25">
      <c r="B53" s="4" t="s">
        <v>35</v>
      </c>
      <c r="C53" s="8">
        <v>20.68</v>
      </c>
      <c r="D53" s="2" t="s">
        <v>6</v>
      </c>
      <c r="E53" s="4" t="s">
        <v>35</v>
      </c>
      <c r="F53" s="8">
        <v>20.68</v>
      </c>
      <c r="H53" s="4" t="s">
        <v>35</v>
      </c>
      <c r="I53" s="8">
        <v>20.68</v>
      </c>
      <c r="J53" s="7"/>
      <c r="K53" s="2"/>
    </row>
    <row r="54" spans="2:15" ht="16.5" customHeight="1" x14ac:dyDescent="0.25">
      <c r="B54" s="4" t="s">
        <v>97</v>
      </c>
      <c r="C54" s="5">
        <v>19.77</v>
      </c>
      <c r="D54" s="7"/>
      <c r="E54" s="4" t="s">
        <v>97</v>
      </c>
      <c r="F54" s="5">
        <v>19.77</v>
      </c>
      <c r="H54" s="4" t="s">
        <v>97</v>
      </c>
      <c r="I54" s="5">
        <v>19.77</v>
      </c>
      <c r="J54" s="7"/>
      <c r="K54" s="2"/>
    </row>
    <row r="55" spans="2:15" x14ac:dyDescent="0.25">
      <c r="B55" s="4" t="s">
        <v>36</v>
      </c>
      <c r="C55" s="5">
        <f>1.32*C53</f>
        <v>27.297599999999999</v>
      </c>
      <c r="E55" s="4" t="s">
        <v>36</v>
      </c>
      <c r="F55" s="5">
        <f>1.32*F53</f>
        <v>27.297599999999999</v>
      </c>
      <c r="H55" s="4" t="s">
        <v>36</v>
      </c>
      <c r="I55" s="5">
        <f>1.32*I53</f>
        <v>27.297599999999999</v>
      </c>
      <c r="J55" s="7"/>
      <c r="K55" s="2"/>
    </row>
    <row r="56" spans="2:15" s="72" customFormat="1" x14ac:dyDescent="0.25">
      <c r="B56" s="30" t="s">
        <v>10</v>
      </c>
      <c r="C56" s="31">
        <f>(C53*C54)-C55</f>
        <v>381.54599999999999</v>
      </c>
      <c r="E56" s="30" t="s">
        <v>10</v>
      </c>
      <c r="F56" s="31">
        <f>(F53*F54)-F55</f>
        <v>381.54599999999999</v>
      </c>
      <c r="H56" s="30" t="s">
        <v>10</v>
      </c>
      <c r="I56" s="31">
        <f>(I53*I54)-I55</f>
        <v>381.54599999999999</v>
      </c>
      <c r="J56" s="75"/>
    </row>
    <row r="57" spans="2:15" x14ac:dyDescent="0.25">
      <c r="E57" s="7"/>
      <c r="J57" s="7"/>
      <c r="K57" s="2"/>
    </row>
    <row r="58" spans="2:15" s="1" customFormat="1" x14ac:dyDescent="0.25">
      <c r="B58" s="1" t="s">
        <v>39</v>
      </c>
    </row>
    <row r="59" spans="2:15" x14ac:dyDescent="0.25">
      <c r="E59" s="7"/>
      <c r="J59" s="7"/>
      <c r="K59" s="2"/>
    </row>
    <row r="60" spans="2:15" x14ac:dyDescent="0.25">
      <c r="B60" s="2" t="s">
        <v>1</v>
      </c>
      <c r="E60" s="2" t="s">
        <v>0</v>
      </c>
      <c r="H60" s="2" t="str">
        <f>H32</f>
        <v>ENCARREGADO</v>
      </c>
      <c r="K60" s="2"/>
    </row>
    <row r="61" spans="2:15" x14ac:dyDescent="0.25">
      <c r="B61" s="192" t="s">
        <v>98</v>
      </c>
      <c r="C61" s="194"/>
      <c r="E61" s="192" t="str">
        <f>B61</f>
        <v>CESTA BÁSICA / ALIMENTAÇÃO</v>
      </c>
      <c r="F61" s="194"/>
      <c r="H61" s="192" t="str">
        <f>E61</f>
        <v>CESTA BÁSICA / ALIMENTAÇÃO</v>
      </c>
      <c r="I61" s="194"/>
      <c r="J61" s="7"/>
      <c r="K61" s="2"/>
    </row>
    <row r="62" spans="2:15" x14ac:dyDescent="0.25">
      <c r="B62" s="4" t="s">
        <v>99</v>
      </c>
      <c r="C62" s="5">
        <v>137.79</v>
      </c>
      <c r="E62" s="4" t="s">
        <v>99</v>
      </c>
      <c r="F62" s="5">
        <v>137.79</v>
      </c>
      <c r="H62" s="4" t="s">
        <v>99</v>
      </c>
      <c r="I62" s="5">
        <v>137.79</v>
      </c>
      <c r="J62" s="7"/>
      <c r="K62" s="2"/>
    </row>
    <row r="63" spans="2:15" s="72" customFormat="1" x14ac:dyDescent="0.25">
      <c r="B63" s="30" t="s">
        <v>10</v>
      </c>
      <c r="C63" s="31">
        <f>C62</f>
        <v>137.79</v>
      </c>
      <c r="E63" s="30" t="s">
        <v>10</v>
      </c>
      <c r="F63" s="31">
        <f>F62</f>
        <v>137.79</v>
      </c>
      <c r="H63" s="30" t="s">
        <v>10</v>
      </c>
      <c r="I63" s="31">
        <f>I62</f>
        <v>137.79</v>
      </c>
      <c r="J63" s="75"/>
    </row>
    <row r="64" spans="2:15" x14ac:dyDescent="0.25">
      <c r="E64" s="7"/>
      <c r="J64" s="7"/>
      <c r="K64" s="2"/>
    </row>
    <row r="65" spans="1:15" s="1" customFormat="1" x14ac:dyDescent="0.25">
      <c r="A65" s="76" t="s">
        <v>100</v>
      </c>
      <c r="B65" s="1" t="s">
        <v>40</v>
      </c>
    </row>
    <row r="66" spans="1:15" x14ac:dyDescent="0.25">
      <c r="E66" s="7"/>
      <c r="J66" s="7"/>
      <c r="K66" s="2"/>
    </row>
    <row r="67" spans="1:15" x14ac:dyDescent="0.25">
      <c r="B67" s="2" t="s">
        <v>1</v>
      </c>
      <c r="E67" s="2" t="s">
        <v>0</v>
      </c>
      <c r="H67" s="2" t="str">
        <f>H32</f>
        <v>ENCARREGADO</v>
      </c>
      <c r="K67" s="2"/>
    </row>
    <row r="68" spans="1:15" ht="15.75" customHeight="1" x14ac:dyDescent="0.25">
      <c r="B68" s="219" t="s">
        <v>40</v>
      </c>
      <c r="C68" s="219"/>
      <c r="E68" s="219" t="s">
        <v>40</v>
      </c>
      <c r="F68" s="219"/>
      <c r="H68" s="219" t="s">
        <v>40</v>
      </c>
      <c r="I68" s="219"/>
      <c r="J68" s="7"/>
      <c r="K68" s="2"/>
    </row>
    <row r="69" spans="1:15" x14ac:dyDescent="0.25">
      <c r="B69" s="4" t="s">
        <v>37</v>
      </c>
      <c r="C69" s="4">
        <v>1</v>
      </c>
      <c r="E69" s="4" t="s">
        <v>37</v>
      </c>
      <c r="F69" s="4">
        <v>1</v>
      </c>
      <c r="H69" s="4" t="s">
        <v>37</v>
      </c>
      <c r="I69" s="4">
        <v>1</v>
      </c>
      <c r="J69" s="7"/>
      <c r="K69" s="2"/>
    </row>
    <row r="70" spans="1:15" x14ac:dyDescent="0.25">
      <c r="B70" s="4" t="s">
        <v>99</v>
      </c>
      <c r="C70" s="5">
        <v>15.2</v>
      </c>
      <c r="E70" s="4" t="s">
        <v>99</v>
      </c>
      <c r="F70" s="5">
        <v>15.2</v>
      </c>
      <c r="H70" s="4" t="s">
        <v>99</v>
      </c>
      <c r="I70" s="5">
        <v>15.2</v>
      </c>
      <c r="J70" s="7"/>
      <c r="K70" s="2"/>
    </row>
    <row r="71" spans="1:15" x14ac:dyDescent="0.25">
      <c r="B71" s="4" t="s">
        <v>8</v>
      </c>
      <c r="C71" s="5">
        <v>0</v>
      </c>
      <c r="E71" s="4" t="s">
        <v>8</v>
      </c>
      <c r="F71" s="5">
        <v>0</v>
      </c>
      <c r="H71" s="4" t="s">
        <v>8</v>
      </c>
      <c r="I71" s="5">
        <v>0</v>
      </c>
      <c r="J71" s="7"/>
      <c r="K71" s="2"/>
    </row>
    <row r="72" spans="1:15" s="72" customFormat="1" x14ac:dyDescent="0.25">
      <c r="B72" s="30" t="s">
        <v>10</v>
      </c>
      <c r="C72" s="31">
        <f>C70</f>
        <v>15.2</v>
      </c>
      <c r="E72" s="30" t="s">
        <v>10</v>
      </c>
      <c r="F72" s="31">
        <f>F70</f>
        <v>15.2</v>
      </c>
      <c r="H72" s="30" t="s">
        <v>10</v>
      </c>
      <c r="I72" s="31">
        <f>I70</f>
        <v>15.2</v>
      </c>
      <c r="J72" s="75"/>
    </row>
    <row r="73" spans="1:15" x14ac:dyDescent="0.25">
      <c r="E73" s="7"/>
      <c r="J73" s="7"/>
      <c r="K73" s="2"/>
    </row>
    <row r="74" spans="1:15" s="1" customFormat="1" x14ac:dyDescent="0.25">
      <c r="B74" s="1" t="s">
        <v>57</v>
      </c>
      <c r="K74" s="82"/>
    </row>
    <row r="75" spans="1:15" x14ac:dyDescent="0.25">
      <c r="E75" s="7"/>
      <c r="J75" s="7"/>
      <c r="O75" s="7"/>
    </row>
    <row r="76" spans="1:15" x14ac:dyDescent="0.25">
      <c r="B76" s="2" t="s">
        <v>1</v>
      </c>
      <c r="E76" s="2" t="s">
        <v>0</v>
      </c>
      <c r="H76" s="2" t="str">
        <f>H32</f>
        <v>ENCARREGADO</v>
      </c>
    </row>
    <row r="77" spans="1:15" ht="31.5" customHeight="1" x14ac:dyDescent="0.25">
      <c r="B77" s="210" t="s">
        <v>57</v>
      </c>
      <c r="C77" s="212"/>
      <c r="E77" s="286" t="s">
        <v>57</v>
      </c>
      <c r="F77" s="286"/>
      <c r="H77" s="286" t="s">
        <v>57</v>
      </c>
      <c r="I77" s="286"/>
      <c r="J77" s="7"/>
      <c r="K77" s="2"/>
    </row>
    <row r="78" spans="1:15" x14ac:dyDescent="0.25">
      <c r="B78" s="4" t="s">
        <v>37</v>
      </c>
      <c r="C78" s="4">
        <v>1</v>
      </c>
      <c r="E78" s="4" t="s">
        <v>37</v>
      </c>
      <c r="F78" s="4">
        <v>1</v>
      </c>
      <c r="H78" s="4" t="s">
        <v>37</v>
      </c>
      <c r="I78" s="4">
        <v>1</v>
      </c>
      <c r="J78" s="7"/>
      <c r="K78" s="2"/>
    </row>
    <row r="79" spans="1:15" x14ac:dyDescent="0.25">
      <c r="B79" s="4" t="s">
        <v>99</v>
      </c>
      <c r="C79" s="5">
        <v>33.65</v>
      </c>
      <c r="E79" s="4" t="s">
        <v>99</v>
      </c>
      <c r="F79" s="5">
        <v>33.65</v>
      </c>
      <c r="H79" s="4" t="s">
        <v>99</v>
      </c>
      <c r="I79" s="5">
        <v>33.65</v>
      </c>
      <c r="J79" s="7"/>
      <c r="K79" s="2"/>
    </row>
    <row r="80" spans="1:15" x14ac:dyDescent="0.25">
      <c r="B80" s="4" t="s">
        <v>8</v>
      </c>
      <c r="C80" s="5">
        <v>0</v>
      </c>
      <c r="E80" s="4" t="s">
        <v>8</v>
      </c>
      <c r="F80" s="5">
        <v>0</v>
      </c>
      <c r="H80" s="4" t="s">
        <v>8</v>
      </c>
      <c r="I80" s="5">
        <v>0</v>
      </c>
      <c r="J80" s="7"/>
      <c r="K80" s="2"/>
    </row>
    <row r="81" spans="2:15" x14ac:dyDescent="0.25">
      <c r="B81" s="30" t="s">
        <v>10</v>
      </c>
      <c r="C81" s="31">
        <f>C79</f>
        <v>33.65</v>
      </c>
      <c r="E81" s="30" t="s">
        <v>10</v>
      </c>
      <c r="F81" s="31">
        <f>F79</f>
        <v>33.65</v>
      </c>
      <c r="H81" s="30" t="s">
        <v>10</v>
      </c>
      <c r="I81" s="31">
        <f>I79</f>
        <v>33.65</v>
      </c>
      <c r="J81" s="7"/>
      <c r="K81" s="2"/>
    </row>
    <row r="82" spans="2:15" x14ac:dyDescent="0.25">
      <c r="E82" s="7"/>
      <c r="J82" s="7"/>
      <c r="O82" s="7"/>
    </row>
    <row r="83" spans="2:15" x14ac:dyDescent="0.25">
      <c r="E83" s="7"/>
      <c r="J83" s="7"/>
      <c r="O83" s="7"/>
    </row>
    <row r="84" spans="2:15" s="1" customFormat="1" x14ac:dyDescent="0.25">
      <c r="B84" s="1" t="s">
        <v>24</v>
      </c>
      <c r="K84" s="82"/>
    </row>
    <row r="85" spans="2:15" x14ac:dyDescent="0.25">
      <c r="E85" s="7"/>
      <c r="J85" s="7"/>
      <c r="O85" s="7"/>
    </row>
    <row r="86" spans="2:15" x14ac:dyDescent="0.25">
      <c r="B86" s="2" t="s">
        <v>1</v>
      </c>
      <c r="E86" s="2" t="s">
        <v>0</v>
      </c>
      <c r="H86" s="2" t="str">
        <f>H32</f>
        <v>ENCARREGADO</v>
      </c>
    </row>
    <row r="87" spans="2:15" s="16" customFormat="1" ht="15.75" customHeight="1" x14ac:dyDescent="0.25">
      <c r="B87" s="210" t="s">
        <v>24</v>
      </c>
      <c r="C87" s="212"/>
      <c r="E87" s="286" t="s">
        <v>24</v>
      </c>
      <c r="F87" s="286"/>
      <c r="H87" s="286" t="s">
        <v>24</v>
      </c>
      <c r="I87" s="286"/>
      <c r="J87" s="39"/>
    </row>
    <row r="88" spans="2:15" s="16" customFormat="1" x14ac:dyDescent="0.25">
      <c r="B88" s="70" t="s">
        <v>41</v>
      </c>
      <c r="C88" s="70">
        <v>1</v>
      </c>
      <c r="D88" s="16" t="s">
        <v>6</v>
      </c>
      <c r="E88" s="70" t="s">
        <v>41</v>
      </c>
      <c r="F88" s="70">
        <v>1</v>
      </c>
      <c r="H88" s="70" t="s">
        <v>41</v>
      </c>
      <c r="I88" s="70">
        <v>1</v>
      </c>
      <c r="J88" s="39"/>
    </row>
    <row r="89" spans="2:15" s="16" customFormat="1" ht="28.5" customHeight="1" x14ac:dyDescent="0.25">
      <c r="B89" s="77" t="s">
        <v>101</v>
      </c>
      <c r="C89" s="71">
        <f>1412*0.3</f>
        <v>423.59999999999997</v>
      </c>
      <c r="E89" s="77" t="s">
        <v>102</v>
      </c>
      <c r="F89" s="71">
        <f>1412*0.3</f>
        <v>423.59999999999997</v>
      </c>
      <c r="H89" s="77" t="s">
        <v>102</v>
      </c>
      <c r="I89" s="71">
        <f>1412*0.3</f>
        <v>423.59999999999997</v>
      </c>
      <c r="J89" s="39"/>
    </row>
    <row r="90" spans="2:15" s="16" customFormat="1" x14ac:dyDescent="0.25">
      <c r="B90" s="70" t="s">
        <v>103</v>
      </c>
      <c r="C90" s="78">
        <v>20.56</v>
      </c>
      <c r="E90" s="70" t="s">
        <v>103</v>
      </c>
      <c r="F90" s="78">
        <v>20.56</v>
      </c>
      <c r="H90" s="70" t="s">
        <v>103</v>
      </c>
      <c r="I90" s="78">
        <v>20.56</v>
      </c>
      <c r="J90" s="39"/>
    </row>
    <row r="91" spans="2:15" s="79" customFormat="1" x14ac:dyDescent="0.25">
      <c r="B91" s="73" t="s">
        <v>12</v>
      </c>
      <c r="C91" s="74">
        <f>C90</f>
        <v>20.56</v>
      </c>
      <c r="E91" s="73" t="s">
        <v>12</v>
      </c>
      <c r="F91" s="74">
        <f>F90</f>
        <v>20.56</v>
      </c>
      <c r="H91" s="73" t="s">
        <v>12</v>
      </c>
      <c r="I91" s="74">
        <f>I90</f>
        <v>20.56</v>
      </c>
      <c r="J91" s="80"/>
    </row>
    <row r="92" spans="2:15" x14ac:dyDescent="0.25">
      <c r="E92" s="7"/>
      <c r="J92" s="7"/>
      <c r="O92" s="7"/>
    </row>
    <row r="93" spans="2:15" s="1" customFormat="1" x14ac:dyDescent="0.25">
      <c r="B93" s="1" t="s">
        <v>43</v>
      </c>
      <c r="K93" s="82"/>
    </row>
    <row r="94" spans="2:15" s="92" customFormat="1" x14ac:dyDescent="0.25">
      <c r="E94" s="87"/>
      <c r="J94" s="87"/>
      <c r="K94" s="93"/>
      <c r="O94" s="87"/>
    </row>
    <row r="95" spans="2:15" s="16" customFormat="1" x14ac:dyDescent="0.25">
      <c r="B95" s="16" t="s">
        <v>1</v>
      </c>
      <c r="E95" s="16" t="s">
        <v>0</v>
      </c>
      <c r="H95" s="16" t="str">
        <f>H32</f>
        <v>ENCARREGADO</v>
      </c>
      <c r="K95" s="91"/>
    </row>
    <row r="96" spans="2:15" s="16" customFormat="1" ht="15.75" customHeight="1" x14ac:dyDescent="0.25">
      <c r="B96" s="287" t="s">
        <v>115</v>
      </c>
      <c r="C96" s="287"/>
      <c r="E96" s="287" t="s">
        <v>115</v>
      </c>
      <c r="F96" s="287"/>
      <c r="H96" s="287" t="s">
        <v>115</v>
      </c>
      <c r="I96" s="287"/>
      <c r="J96" s="39"/>
      <c r="K96" s="91"/>
      <c r="O96" s="39"/>
    </row>
    <row r="97" spans="2:18" s="16" customFormat="1" x14ac:dyDescent="0.25">
      <c r="B97" s="284" t="s">
        <v>106</v>
      </c>
      <c r="C97" s="284"/>
      <c r="E97" s="284" t="s">
        <v>106</v>
      </c>
      <c r="F97" s="284"/>
      <c r="H97" s="284" t="s">
        <v>106</v>
      </c>
      <c r="I97" s="284"/>
      <c r="J97" s="39"/>
      <c r="K97" s="91"/>
      <c r="O97" s="39"/>
    </row>
    <row r="98" spans="2:18" s="16" customFormat="1" x14ac:dyDescent="0.25">
      <c r="B98" s="70" t="s">
        <v>44</v>
      </c>
      <c r="C98" s="94">
        <v>0.06</v>
      </c>
      <c r="E98" s="70" t="s">
        <v>44</v>
      </c>
      <c r="F98" s="94">
        <v>0.06</v>
      </c>
      <c r="H98" s="70" t="s">
        <v>44</v>
      </c>
      <c r="I98" s="94">
        <v>0.06</v>
      </c>
      <c r="J98" s="39"/>
      <c r="K98" s="91"/>
      <c r="O98" s="39"/>
    </row>
    <row r="99" spans="2:18" s="16" customFormat="1" x14ac:dyDescent="0.25">
      <c r="B99" s="70" t="s">
        <v>12</v>
      </c>
      <c r="C99" s="71">
        <f>461.33/2</f>
        <v>230.66499999999999</v>
      </c>
      <c r="E99" s="70" t="s">
        <v>12</v>
      </c>
      <c r="F99" s="71">
        <f>461.33/2</f>
        <v>230.66499999999999</v>
      </c>
      <c r="H99" s="70" t="s">
        <v>12</v>
      </c>
      <c r="I99" s="71">
        <v>0</v>
      </c>
      <c r="J99" s="39"/>
      <c r="K99" s="91"/>
      <c r="O99" s="39"/>
    </row>
    <row r="100" spans="2:18" s="16" customFormat="1" x14ac:dyDescent="0.25">
      <c r="E100" s="39"/>
      <c r="J100" s="39"/>
      <c r="K100" s="91"/>
      <c r="O100" s="39"/>
    </row>
    <row r="101" spans="2:18" x14ac:dyDescent="0.25">
      <c r="E101" s="7"/>
      <c r="J101" s="7"/>
      <c r="O101" s="7"/>
    </row>
    <row r="102" spans="2:18" s="1" customFormat="1" x14ac:dyDescent="0.25">
      <c r="B102" s="1" t="s">
        <v>104</v>
      </c>
    </row>
    <row r="103" spans="2:18" x14ac:dyDescent="0.25">
      <c r="E103" s="7"/>
      <c r="J103" s="7"/>
      <c r="O103" s="7"/>
    </row>
    <row r="104" spans="2:18" x14ac:dyDescent="0.25">
      <c r="B104" s="2" t="s">
        <v>1</v>
      </c>
      <c r="H104" s="2" t="s">
        <v>0</v>
      </c>
      <c r="N104" s="2" t="str">
        <f>H32</f>
        <v>ENCARREGADO</v>
      </c>
    </row>
    <row r="105" spans="2:18" x14ac:dyDescent="0.25">
      <c r="B105" s="192" t="s">
        <v>27</v>
      </c>
      <c r="C105" s="193"/>
      <c r="D105" s="193"/>
      <c r="E105" s="193"/>
      <c r="F105" s="194"/>
      <c r="H105" s="192" t="s">
        <v>27</v>
      </c>
      <c r="I105" s="193"/>
      <c r="J105" s="193"/>
      <c r="K105" s="193"/>
      <c r="L105" s="194"/>
      <c r="N105" s="192" t="s">
        <v>27</v>
      </c>
      <c r="O105" s="193"/>
      <c r="P105" s="193"/>
      <c r="Q105" s="193"/>
      <c r="R105" s="194"/>
    </row>
    <row r="106" spans="2:18" x14ac:dyDescent="0.25">
      <c r="B106" s="285" t="s">
        <v>106</v>
      </c>
      <c r="C106" s="285"/>
      <c r="D106" s="285"/>
      <c r="E106" s="285"/>
      <c r="F106" s="285"/>
      <c r="H106" s="285" t="s">
        <v>106</v>
      </c>
      <c r="I106" s="285"/>
      <c r="J106" s="285"/>
      <c r="K106" s="285"/>
      <c r="L106" s="285"/>
      <c r="N106" s="285" t="s">
        <v>106</v>
      </c>
      <c r="O106" s="285"/>
      <c r="P106" s="285"/>
      <c r="Q106" s="285"/>
      <c r="R106" s="285"/>
    </row>
    <row r="107" spans="2:18" s="86" customFormat="1" ht="15.75" customHeight="1" x14ac:dyDescent="0.25">
      <c r="B107" s="198" t="s">
        <v>16</v>
      </c>
      <c r="C107" s="199"/>
      <c r="D107" s="199"/>
      <c r="E107" s="200"/>
      <c r="F107" s="14" t="s">
        <v>47</v>
      </c>
      <c r="H107" s="198" t="s">
        <v>16</v>
      </c>
      <c r="I107" s="199"/>
      <c r="J107" s="199"/>
      <c r="K107" s="200"/>
      <c r="L107" s="14" t="s">
        <v>47</v>
      </c>
      <c r="N107" s="198" t="s">
        <v>16</v>
      </c>
      <c r="O107" s="199"/>
      <c r="P107" s="199"/>
      <c r="Q107" s="200"/>
      <c r="R107" s="14" t="s">
        <v>47</v>
      </c>
    </row>
    <row r="108" spans="2:18" x14ac:dyDescent="0.25">
      <c r="B108" s="180" t="s">
        <v>56</v>
      </c>
      <c r="C108" s="181"/>
      <c r="D108" s="181"/>
      <c r="E108" s="182"/>
      <c r="F108" s="5">
        <v>49.13</v>
      </c>
      <c r="H108" s="180" t="s">
        <v>56</v>
      </c>
      <c r="I108" s="181"/>
      <c r="J108" s="181"/>
      <c r="K108" s="182"/>
      <c r="L108" s="5">
        <v>49.13</v>
      </c>
      <c r="N108" s="180" t="s">
        <v>56</v>
      </c>
      <c r="O108" s="181"/>
      <c r="P108" s="181"/>
      <c r="Q108" s="182"/>
      <c r="R108" s="5">
        <v>60.76</v>
      </c>
    </row>
    <row r="109" spans="2:18" x14ac:dyDescent="0.25">
      <c r="B109" s="180" t="s">
        <v>105</v>
      </c>
      <c r="C109" s="181"/>
      <c r="D109" s="181" t="s">
        <v>3</v>
      </c>
      <c r="E109" s="182"/>
      <c r="F109" s="5">
        <f>8.45+7.62</f>
        <v>16.07</v>
      </c>
      <c r="H109" s="180" t="s">
        <v>105</v>
      </c>
      <c r="I109" s="181"/>
      <c r="J109" s="181" t="s">
        <v>3</v>
      </c>
      <c r="K109" s="182"/>
      <c r="L109" s="5">
        <f>8.45+7.62</f>
        <v>16.07</v>
      </c>
      <c r="N109" s="180" t="s">
        <v>105</v>
      </c>
      <c r="O109" s="181"/>
      <c r="P109" s="181" t="s">
        <v>3</v>
      </c>
      <c r="Q109" s="182"/>
      <c r="R109" s="5">
        <f>8.45+7.62</f>
        <v>16.07</v>
      </c>
    </row>
    <row r="110" spans="2:18" x14ac:dyDescent="0.25">
      <c r="B110" s="183" t="s">
        <v>12</v>
      </c>
      <c r="C110" s="184" t="s">
        <v>6</v>
      </c>
      <c r="D110" s="184" t="s">
        <v>6</v>
      </c>
      <c r="E110" s="185"/>
      <c r="F110" s="31">
        <f>F108+F109</f>
        <v>65.2</v>
      </c>
      <c r="H110" s="183" t="s">
        <v>12</v>
      </c>
      <c r="I110" s="184" t="s">
        <v>6</v>
      </c>
      <c r="J110" s="184" t="s">
        <v>6</v>
      </c>
      <c r="K110" s="185"/>
      <c r="L110" s="31">
        <f>L108+L109</f>
        <v>65.2</v>
      </c>
      <c r="N110" s="183" t="s">
        <v>12</v>
      </c>
      <c r="O110" s="184" t="s">
        <v>6</v>
      </c>
      <c r="P110" s="184" t="s">
        <v>6</v>
      </c>
      <c r="Q110" s="185"/>
      <c r="R110" s="31">
        <f>R108+R109</f>
        <v>76.83</v>
      </c>
    </row>
    <row r="111" spans="2:18" x14ac:dyDescent="0.25">
      <c r="E111" s="7"/>
      <c r="J111" s="7"/>
      <c r="O111" s="7"/>
    </row>
    <row r="112" spans="2:18" s="1" customFormat="1" x14ac:dyDescent="0.25">
      <c r="B112" s="1" t="s">
        <v>15</v>
      </c>
      <c r="K112" s="82"/>
    </row>
    <row r="114" spans="2:9" x14ac:dyDescent="0.25">
      <c r="B114" s="217" t="s">
        <v>1</v>
      </c>
      <c r="C114" s="217"/>
      <c r="E114" s="2" t="s">
        <v>0</v>
      </c>
      <c r="H114" s="2" t="str">
        <f>H32</f>
        <v>ENCARREGADO</v>
      </c>
    </row>
    <row r="115" spans="2:9" x14ac:dyDescent="0.25">
      <c r="B115" s="40" t="s">
        <v>15</v>
      </c>
      <c r="C115" s="40" t="s">
        <v>6</v>
      </c>
      <c r="E115" s="192" t="s">
        <v>15</v>
      </c>
      <c r="F115" s="194" t="s">
        <v>6</v>
      </c>
      <c r="H115" s="219" t="s">
        <v>15</v>
      </c>
      <c r="I115" s="219" t="s">
        <v>6</v>
      </c>
    </row>
    <row r="116" spans="2:9" x14ac:dyDescent="0.25">
      <c r="B116" s="4" t="s">
        <v>16</v>
      </c>
      <c r="C116" s="41" t="s">
        <v>17</v>
      </c>
      <c r="E116" s="4" t="s">
        <v>16</v>
      </c>
      <c r="F116" s="41" t="s">
        <v>17</v>
      </c>
      <c r="H116" s="4" t="s">
        <v>16</v>
      </c>
      <c r="I116" s="15" t="s">
        <v>17</v>
      </c>
    </row>
    <row r="117" spans="2:9" x14ac:dyDescent="0.25">
      <c r="B117" s="4" t="s">
        <v>18</v>
      </c>
      <c r="C117" s="5">
        <f>C34</f>
        <v>1590</v>
      </c>
      <c r="E117" s="4" t="s">
        <v>18</v>
      </c>
      <c r="F117" s="5">
        <f>F34</f>
        <v>1590</v>
      </c>
      <c r="H117" s="4" t="s">
        <v>18</v>
      </c>
      <c r="I117" s="5">
        <f>I34</f>
        <v>2080.9</v>
      </c>
    </row>
    <row r="118" spans="2:9" x14ac:dyDescent="0.25">
      <c r="B118" s="4" t="s">
        <v>19</v>
      </c>
      <c r="C118" s="5">
        <f>C35</f>
        <v>1216.30071</v>
      </c>
      <c r="E118" s="4" t="s">
        <v>19</v>
      </c>
      <c r="F118" s="5">
        <f>F35</f>
        <v>1648.3552012000002</v>
      </c>
      <c r="H118" s="4" t="s">
        <v>19</v>
      </c>
      <c r="I118" s="5">
        <f>I35</f>
        <v>1591.8239921000002</v>
      </c>
    </row>
    <row r="119" spans="2:9" x14ac:dyDescent="0.25">
      <c r="B119" s="4" t="s">
        <v>111</v>
      </c>
      <c r="C119" s="5">
        <v>0</v>
      </c>
      <c r="E119" s="4" t="s">
        <v>76</v>
      </c>
      <c r="F119" s="5">
        <f>F36</f>
        <v>564.80000000000007</v>
      </c>
      <c r="H119" s="4" t="s">
        <v>111</v>
      </c>
      <c r="I119" s="5">
        <v>0</v>
      </c>
    </row>
    <row r="120" spans="2:9" x14ac:dyDescent="0.25">
      <c r="B120" s="4" t="s">
        <v>4</v>
      </c>
      <c r="C120" s="5">
        <f>D47</f>
        <v>148.62400000000002</v>
      </c>
      <c r="E120" s="4" t="s">
        <v>111</v>
      </c>
      <c r="F120" s="5">
        <v>0</v>
      </c>
      <c r="H120" s="4" t="s">
        <v>4</v>
      </c>
      <c r="I120" s="5">
        <f>L47</f>
        <v>119.17</v>
      </c>
    </row>
    <row r="121" spans="2:9" x14ac:dyDescent="0.25">
      <c r="B121" s="4" t="s">
        <v>21</v>
      </c>
      <c r="C121" s="5">
        <f>C56</f>
        <v>381.54599999999999</v>
      </c>
      <c r="E121" s="4" t="s">
        <v>4</v>
      </c>
      <c r="F121" s="5">
        <f>H47</f>
        <v>148.62400000000002</v>
      </c>
      <c r="H121" s="4" t="s">
        <v>21</v>
      </c>
      <c r="I121" s="5">
        <f>I56</f>
        <v>381.54599999999999</v>
      </c>
    </row>
    <row r="122" spans="2:9" x14ac:dyDescent="0.25">
      <c r="B122" s="4" t="s">
        <v>22</v>
      </c>
      <c r="C122" s="5">
        <f>C63</f>
        <v>137.79</v>
      </c>
      <c r="E122" s="4" t="s">
        <v>21</v>
      </c>
      <c r="F122" s="5">
        <f>F56</f>
        <v>381.54599999999999</v>
      </c>
      <c r="H122" s="4" t="s">
        <v>22</v>
      </c>
      <c r="I122" s="5">
        <f>I63</f>
        <v>137.79</v>
      </c>
    </row>
    <row r="123" spans="2:9" x14ac:dyDescent="0.25">
      <c r="B123" s="4" t="s">
        <v>23</v>
      </c>
      <c r="C123" s="5">
        <f>C72</f>
        <v>15.2</v>
      </c>
      <c r="E123" s="4" t="s">
        <v>22</v>
      </c>
      <c r="F123" s="5">
        <f>F63</f>
        <v>137.79</v>
      </c>
      <c r="H123" s="4" t="s">
        <v>23</v>
      </c>
      <c r="I123" s="5">
        <f>I72</f>
        <v>15.2</v>
      </c>
    </row>
    <row r="124" spans="2:9" ht="47.25" x14ac:dyDescent="0.25">
      <c r="B124" s="6" t="s">
        <v>57</v>
      </c>
      <c r="C124" s="90">
        <f>C81</f>
        <v>33.65</v>
      </c>
      <c r="E124" s="4" t="s">
        <v>23</v>
      </c>
      <c r="F124" s="5">
        <f>F72</f>
        <v>15.2</v>
      </c>
      <c r="H124" s="6" t="s">
        <v>57</v>
      </c>
      <c r="I124" s="90">
        <f>I81</f>
        <v>33.65</v>
      </c>
    </row>
    <row r="125" spans="2:9" ht="47.25" x14ac:dyDescent="0.25">
      <c r="B125" s="4" t="s">
        <v>24</v>
      </c>
      <c r="C125" s="5">
        <f>C91</f>
        <v>20.56</v>
      </c>
      <c r="E125" s="6" t="s">
        <v>57</v>
      </c>
      <c r="F125" s="90">
        <f>F81</f>
        <v>33.65</v>
      </c>
      <c r="H125" s="4" t="s">
        <v>24</v>
      </c>
      <c r="I125" s="5">
        <f>I91</f>
        <v>20.56</v>
      </c>
    </row>
    <row r="126" spans="2:9" x14ac:dyDescent="0.25">
      <c r="B126" s="4" t="s">
        <v>27</v>
      </c>
      <c r="C126" s="5">
        <f>F110</f>
        <v>65.2</v>
      </c>
      <c r="E126" s="4" t="s">
        <v>24</v>
      </c>
      <c r="F126" s="5">
        <f>F91</f>
        <v>20.56</v>
      </c>
      <c r="H126" s="4" t="s">
        <v>27</v>
      </c>
      <c r="I126" s="5">
        <f>R110</f>
        <v>76.83</v>
      </c>
    </row>
    <row r="127" spans="2:9" x14ac:dyDescent="0.25">
      <c r="B127" s="4" t="s">
        <v>112</v>
      </c>
      <c r="C127" s="5">
        <f>C99</f>
        <v>230.66499999999999</v>
      </c>
      <c r="E127" s="4" t="s">
        <v>27</v>
      </c>
      <c r="F127" s="5">
        <f>L110</f>
        <v>65.2</v>
      </c>
      <c r="H127" s="4" t="s">
        <v>112</v>
      </c>
      <c r="I127" s="5">
        <v>0</v>
      </c>
    </row>
    <row r="128" spans="2:9" x14ac:dyDescent="0.25">
      <c r="B128" s="30" t="s">
        <v>28</v>
      </c>
      <c r="C128" s="31">
        <f>SUM(C117:C127)-C119</f>
        <v>3839.5357099999997</v>
      </c>
      <c r="E128" s="4" t="s">
        <v>112</v>
      </c>
      <c r="F128" s="5">
        <f>F99</f>
        <v>230.66499999999999</v>
      </c>
      <c r="H128" s="30" t="s">
        <v>28</v>
      </c>
      <c r="I128" s="31">
        <f>SUM(I117:I127)-I119</f>
        <v>4457.4699921000001</v>
      </c>
    </row>
    <row r="129" spans="2:11" x14ac:dyDescent="0.25">
      <c r="E129" s="30" t="s">
        <v>28</v>
      </c>
      <c r="F129" s="31">
        <f>SUM(F117:F128)-F120</f>
        <v>4836.3902011999999</v>
      </c>
    </row>
    <row r="130" spans="2:11" x14ac:dyDescent="0.25">
      <c r="E130" s="35"/>
      <c r="F130" s="36"/>
    </row>
    <row r="131" spans="2:11" x14ac:dyDescent="0.25">
      <c r="B131" s="10"/>
      <c r="C131" s="10"/>
      <c r="E131" s="10"/>
      <c r="F131" s="10"/>
      <c r="H131" s="10"/>
      <c r="I131" s="10"/>
    </row>
    <row r="132" spans="2:11" s="10" customFormat="1" x14ac:dyDescent="0.25">
      <c r="B132" s="16"/>
      <c r="C132" s="16"/>
      <c r="E132" s="16"/>
      <c r="F132" s="16" t="s">
        <v>3</v>
      </c>
      <c r="H132" s="2"/>
      <c r="I132" s="2"/>
      <c r="K132" s="85"/>
    </row>
    <row r="133" spans="2:11" x14ac:dyDescent="0.25">
      <c r="B133" s="16"/>
      <c r="C133" s="16"/>
      <c r="D133" s="16"/>
      <c r="E133" s="16"/>
      <c r="F133" s="16"/>
      <c r="G133" s="16"/>
    </row>
    <row r="134" spans="2:11" x14ac:dyDescent="0.25">
      <c r="B134" s="16"/>
      <c r="C134" s="39"/>
      <c r="D134" s="16"/>
      <c r="E134" s="16"/>
      <c r="F134" s="16"/>
      <c r="G134" s="16"/>
    </row>
    <row r="135" spans="2:11" x14ac:dyDescent="0.25">
      <c r="B135" s="16"/>
      <c r="C135" s="39"/>
      <c r="D135" s="16"/>
      <c r="E135" s="16"/>
      <c r="F135" s="16"/>
      <c r="G135" s="16"/>
    </row>
    <row r="136" spans="2:11" x14ac:dyDescent="0.25">
      <c r="B136" s="16"/>
      <c r="C136" s="39"/>
      <c r="D136" s="16"/>
      <c r="E136" s="16"/>
      <c r="F136" s="16"/>
      <c r="G136" s="16"/>
    </row>
    <row r="137" spans="2:11" x14ac:dyDescent="0.25">
      <c r="B137" s="16"/>
      <c r="C137" s="39"/>
      <c r="D137" s="16"/>
      <c r="E137" s="16"/>
      <c r="F137" s="16"/>
      <c r="G137" s="16"/>
    </row>
    <row r="138" spans="2:11" x14ac:dyDescent="0.25">
      <c r="B138" s="16"/>
      <c r="C138" s="39"/>
      <c r="D138" s="16"/>
      <c r="E138" s="16"/>
      <c r="F138" s="16"/>
      <c r="G138" s="16"/>
    </row>
    <row r="139" spans="2:11" x14ac:dyDescent="0.25">
      <c r="B139" s="16"/>
      <c r="C139" s="39"/>
      <c r="D139" s="16"/>
      <c r="E139" s="16"/>
      <c r="F139" s="16"/>
      <c r="G139" s="16"/>
    </row>
    <row r="140" spans="2:11" x14ac:dyDescent="0.25">
      <c r="B140" s="16"/>
      <c r="C140" s="39"/>
      <c r="D140" s="16"/>
      <c r="E140" s="16"/>
      <c r="F140" s="16"/>
      <c r="G140" s="16"/>
    </row>
    <row r="141" spans="2:11" x14ac:dyDescent="0.25">
      <c r="B141" s="16"/>
      <c r="C141" s="39"/>
      <c r="D141" s="16"/>
      <c r="E141" s="16"/>
      <c r="F141" s="16"/>
      <c r="G141" s="16"/>
    </row>
    <row r="142" spans="2:11" x14ac:dyDescent="0.25">
      <c r="B142" s="16"/>
      <c r="C142" s="39"/>
      <c r="D142" s="16"/>
      <c r="E142" s="16"/>
      <c r="F142" s="16"/>
      <c r="G142" s="16"/>
    </row>
    <row r="143" spans="2:11" x14ac:dyDescent="0.25">
      <c r="B143" s="16"/>
      <c r="C143" s="39"/>
      <c r="D143" s="16"/>
      <c r="E143" s="16"/>
      <c r="F143" s="16"/>
      <c r="G143" s="16"/>
    </row>
    <row r="144" spans="2:11" x14ac:dyDescent="0.25">
      <c r="B144" s="16"/>
      <c r="C144" s="39"/>
      <c r="D144" s="16"/>
      <c r="E144" s="16"/>
      <c r="F144" s="16"/>
      <c r="G144" s="16"/>
    </row>
    <row r="145" spans="2:7" x14ac:dyDescent="0.25">
      <c r="B145" s="16"/>
      <c r="C145" s="39"/>
      <c r="D145" s="16"/>
      <c r="E145" s="16"/>
      <c r="F145" s="16"/>
      <c r="G145" s="16"/>
    </row>
    <row r="146" spans="2:7" x14ac:dyDescent="0.25">
      <c r="B146" s="16"/>
      <c r="C146" s="39"/>
      <c r="D146" s="16"/>
      <c r="E146" s="16"/>
      <c r="F146" s="16"/>
      <c r="G146" s="16"/>
    </row>
    <row r="147" spans="2:7" x14ac:dyDescent="0.25">
      <c r="B147" s="16"/>
      <c r="C147" s="16"/>
      <c r="D147" s="16"/>
      <c r="E147" s="16"/>
      <c r="F147" s="16"/>
      <c r="G147" s="16"/>
    </row>
    <row r="148" spans="2:7" x14ac:dyDescent="0.25">
      <c r="B148" s="16"/>
      <c r="C148" s="16"/>
      <c r="D148" s="16"/>
      <c r="E148" s="16"/>
      <c r="F148" s="16"/>
      <c r="G148" s="16"/>
    </row>
    <row r="149" spans="2:7" x14ac:dyDescent="0.25">
      <c r="B149" s="16"/>
      <c r="C149" s="16"/>
      <c r="D149" s="16"/>
      <c r="E149" s="16"/>
      <c r="F149" s="16"/>
      <c r="G149" s="16"/>
    </row>
    <row r="150" spans="2:7" x14ac:dyDescent="0.25">
      <c r="B150" s="16"/>
      <c r="C150" s="16"/>
      <c r="D150" s="16"/>
      <c r="E150" s="16"/>
      <c r="F150" s="16"/>
      <c r="G150" s="16"/>
    </row>
    <row r="151" spans="2:7" x14ac:dyDescent="0.25">
      <c r="B151" s="16"/>
      <c r="C151" s="16"/>
      <c r="D151" s="16"/>
      <c r="E151" s="16"/>
      <c r="F151" s="16"/>
      <c r="G151" s="16"/>
    </row>
    <row r="152" spans="2:7" x14ac:dyDescent="0.25">
      <c r="B152" s="16"/>
      <c r="C152" s="16"/>
      <c r="D152" s="16"/>
      <c r="E152" s="16"/>
      <c r="F152" s="16"/>
      <c r="G152" s="16"/>
    </row>
    <row r="153" spans="2:7" x14ac:dyDescent="0.25">
      <c r="B153" s="16"/>
      <c r="C153" s="16"/>
      <c r="D153" s="16"/>
      <c r="E153" s="16"/>
      <c r="F153" s="16"/>
      <c r="G153" s="16"/>
    </row>
    <row r="154" spans="2:7" x14ac:dyDescent="0.25">
      <c r="B154" s="16"/>
      <c r="C154" s="16"/>
      <c r="D154" s="16"/>
      <c r="E154" s="16"/>
      <c r="F154" s="16"/>
      <c r="G154" s="16"/>
    </row>
    <row r="155" spans="2:7" x14ac:dyDescent="0.25">
      <c r="D155" s="16"/>
      <c r="G155" s="16"/>
    </row>
  </sheetData>
  <mergeCells count="67">
    <mergeCell ref="D28:E28"/>
    <mergeCell ref="B110:E110"/>
    <mergeCell ref="H110:K110"/>
    <mergeCell ref="B109:E109"/>
    <mergeCell ref="H109:K109"/>
    <mergeCell ref="H87:I87"/>
    <mergeCell ref="E77:F77"/>
    <mergeCell ref="H77:I77"/>
    <mergeCell ref="J42:L42"/>
    <mergeCell ref="H96:I96"/>
    <mergeCell ref="E96:F96"/>
    <mergeCell ref="E87:F87"/>
    <mergeCell ref="B61:C61"/>
    <mergeCell ref="B68:C68"/>
    <mergeCell ref="B87:C87"/>
    <mergeCell ref="B96:C96"/>
    <mergeCell ref="B33:C33"/>
    <mergeCell ref="N109:Q109"/>
    <mergeCell ref="B108:E108"/>
    <mergeCell ref="H108:K108"/>
    <mergeCell ref="N108:Q108"/>
    <mergeCell ref="H107:K107"/>
    <mergeCell ref="N107:Q107"/>
    <mergeCell ref="H33:I33"/>
    <mergeCell ref="E33:F33"/>
    <mergeCell ref="F42:H42"/>
    <mergeCell ref="E52:F52"/>
    <mergeCell ref="H52:I52"/>
    <mergeCell ref="E61:F61"/>
    <mergeCell ref="H61:I61"/>
    <mergeCell ref="B52:C52"/>
    <mergeCell ref="B42:D42"/>
    <mergeCell ref="B114:C114"/>
    <mergeCell ref="E115:F115"/>
    <mergeCell ref="H115:I115"/>
    <mergeCell ref="E68:F68"/>
    <mergeCell ref="H68:I68"/>
    <mergeCell ref="B97:C97"/>
    <mergeCell ref="B77:C77"/>
    <mergeCell ref="N110:Q110"/>
    <mergeCell ref="E97:F97"/>
    <mergeCell ref="H97:I97"/>
    <mergeCell ref="H105:L105"/>
    <mergeCell ref="H106:L106"/>
    <mergeCell ref="B105:F105"/>
    <mergeCell ref="B106:F106"/>
    <mergeCell ref="N105:R105"/>
    <mergeCell ref="B107:E107"/>
    <mergeCell ref="N106:R106"/>
    <mergeCell ref="B23:D23"/>
    <mergeCell ref="B25:E25"/>
    <mergeCell ref="B26:E26"/>
    <mergeCell ref="B20:D20"/>
    <mergeCell ref="B21:D21"/>
    <mergeCell ref="B1:G4"/>
    <mergeCell ref="B17:G17"/>
    <mergeCell ref="B18:D18"/>
    <mergeCell ref="E18:F18"/>
    <mergeCell ref="B15:D15"/>
    <mergeCell ref="B8:D8"/>
    <mergeCell ref="E8:F8"/>
    <mergeCell ref="B10:D10"/>
    <mergeCell ref="B12:G12"/>
    <mergeCell ref="B13:D13"/>
    <mergeCell ref="E13:F13"/>
    <mergeCell ref="B6:G6"/>
    <mergeCell ref="B7:G7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106"/>
  <sheetViews>
    <sheetView showGridLines="0" zoomScale="130" zoomScaleNormal="130" workbookViewId="0">
      <selection activeCell="B21" sqref="B21"/>
    </sheetView>
  </sheetViews>
  <sheetFormatPr defaultRowHeight="15" x14ac:dyDescent="0.25"/>
  <cols>
    <col min="1" max="1" width="3.28515625" customWidth="1"/>
    <col min="2" max="2" width="12.7109375" bestFit="1" customWidth="1"/>
    <col min="3" max="3" width="165.140625" customWidth="1"/>
  </cols>
  <sheetData>
    <row r="1" spans="2:3" x14ac:dyDescent="0.25">
      <c r="B1" s="88" t="s">
        <v>114</v>
      </c>
    </row>
    <row r="3" spans="2:3" x14ac:dyDescent="0.25">
      <c r="B3" s="99" t="s">
        <v>113</v>
      </c>
      <c r="C3" s="95" t="s">
        <v>107</v>
      </c>
    </row>
    <row r="4" spans="2:3" x14ac:dyDescent="0.25">
      <c r="B4" s="99"/>
      <c r="C4" s="96" t="s">
        <v>108</v>
      </c>
    </row>
    <row r="5" spans="2:3" x14ac:dyDescent="0.25">
      <c r="B5" s="99"/>
      <c r="C5" s="95"/>
    </row>
    <row r="6" spans="2:3" x14ac:dyDescent="0.25">
      <c r="B6" s="99"/>
      <c r="C6" s="96"/>
    </row>
    <row r="7" spans="2:3" x14ac:dyDescent="0.25">
      <c r="B7" s="99" t="s">
        <v>113</v>
      </c>
      <c r="C7" s="97" t="s">
        <v>116</v>
      </c>
    </row>
    <row r="8" spans="2:3" x14ac:dyDescent="0.25">
      <c r="B8" s="99"/>
      <c r="C8" s="96" t="s">
        <v>109</v>
      </c>
    </row>
    <row r="9" spans="2:3" x14ac:dyDescent="0.25">
      <c r="B9" s="100"/>
      <c r="C9" s="95"/>
    </row>
    <row r="10" spans="2:3" x14ac:dyDescent="0.25">
      <c r="B10" s="99" t="s">
        <v>113</v>
      </c>
      <c r="C10" s="97" t="s">
        <v>119</v>
      </c>
    </row>
    <row r="11" spans="2:3" x14ac:dyDescent="0.25">
      <c r="B11" s="99"/>
      <c r="C11" s="96" t="s">
        <v>109</v>
      </c>
    </row>
    <row r="12" spans="2:3" x14ac:dyDescent="0.25">
      <c r="B12" s="99"/>
      <c r="C12" s="95"/>
    </row>
    <row r="13" spans="2:3" x14ac:dyDescent="0.25">
      <c r="B13" s="99" t="s">
        <v>113</v>
      </c>
      <c r="C13" s="95" t="s">
        <v>211</v>
      </c>
    </row>
    <row r="14" spans="2:3" x14ac:dyDescent="0.25">
      <c r="B14" s="99"/>
      <c r="C14" s="95"/>
    </row>
    <row r="15" spans="2:3" x14ac:dyDescent="0.25">
      <c r="B15" s="99" t="s">
        <v>113</v>
      </c>
      <c r="C15" s="97" t="s">
        <v>118</v>
      </c>
    </row>
    <row r="16" spans="2:3" x14ac:dyDescent="0.25">
      <c r="B16" s="99"/>
      <c r="C16" s="95"/>
    </row>
    <row r="17" spans="2:7" x14ac:dyDescent="0.25">
      <c r="B17" s="99" t="s">
        <v>113</v>
      </c>
      <c r="C17" s="98" t="s">
        <v>120</v>
      </c>
    </row>
    <row r="18" spans="2:7" x14ac:dyDescent="0.25">
      <c r="B18" s="99"/>
      <c r="C18" s="96"/>
    </row>
    <row r="19" spans="2:7" ht="30" x14ac:dyDescent="0.25">
      <c r="B19" s="99" t="s">
        <v>113</v>
      </c>
      <c r="C19" s="98" t="s">
        <v>121</v>
      </c>
      <c r="G19" s="89"/>
    </row>
    <row r="20" spans="2:7" x14ac:dyDescent="0.25">
      <c r="B20" s="99"/>
      <c r="C20" s="98"/>
      <c r="G20" s="89"/>
    </row>
    <row r="21" spans="2:7" x14ac:dyDescent="0.25">
      <c r="B21" s="99" t="s">
        <v>113</v>
      </c>
      <c r="C21" s="95" t="s">
        <v>117</v>
      </c>
    </row>
    <row r="24" spans="2:7" x14ac:dyDescent="0.25">
      <c r="F24" s="89"/>
    </row>
    <row r="29" spans="2:7" x14ac:dyDescent="0.25">
      <c r="G29" s="89"/>
    </row>
    <row r="33" spans="6:7" x14ac:dyDescent="0.25">
      <c r="F33" s="89"/>
    </row>
    <row r="39" spans="6:7" x14ac:dyDescent="0.25">
      <c r="G39" s="89"/>
    </row>
    <row r="43" spans="6:7" x14ac:dyDescent="0.25">
      <c r="F43" s="89"/>
    </row>
    <row r="48" spans="6:7" x14ac:dyDescent="0.25">
      <c r="G48" s="89"/>
    </row>
    <row r="52" spans="6:7" x14ac:dyDescent="0.25">
      <c r="F52" s="89"/>
    </row>
    <row r="57" spans="6:7" x14ac:dyDescent="0.25">
      <c r="G57" s="89"/>
    </row>
    <row r="61" spans="6:7" x14ac:dyDescent="0.25">
      <c r="F61" s="89"/>
    </row>
    <row r="66" spans="6:7" x14ac:dyDescent="0.25">
      <c r="G66" s="89"/>
    </row>
    <row r="70" spans="6:7" x14ac:dyDescent="0.25">
      <c r="F70" s="89"/>
    </row>
    <row r="75" spans="6:7" x14ac:dyDescent="0.25">
      <c r="G75" s="89"/>
    </row>
    <row r="79" spans="6:7" x14ac:dyDescent="0.25">
      <c r="F79" s="89"/>
    </row>
    <row r="84" spans="6:7" x14ac:dyDescent="0.25">
      <c r="G84" s="89"/>
    </row>
    <row r="88" spans="6:7" x14ac:dyDescent="0.25">
      <c r="F88" s="89"/>
    </row>
    <row r="93" spans="6:7" x14ac:dyDescent="0.25">
      <c r="G93" s="89"/>
    </row>
    <row r="97" spans="6:7" x14ac:dyDescent="0.25">
      <c r="F97" s="89"/>
    </row>
    <row r="102" spans="6:7" x14ac:dyDescent="0.25">
      <c r="G102" s="89"/>
    </row>
    <row r="106" spans="6:7" x14ac:dyDescent="0.25">
      <c r="F106" s="89"/>
    </row>
  </sheetData>
  <hyperlinks>
    <hyperlink ref="C8" r:id="rId1"/>
    <hyperlink ref="C11" r:id="rId2"/>
    <hyperlink ref="C4" r:id="rId3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showGridLines="0" workbookViewId="0">
      <selection activeCell="O22" sqref="O22"/>
    </sheetView>
  </sheetViews>
  <sheetFormatPr defaultRowHeight="15" x14ac:dyDescent="0.25"/>
  <cols>
    <col min="2" max="2" width="62.85546875" customWidth="1"/>
    <col min="3" max="3" width="19.140625" customWidth="1"/>
    <col min="4" max="4" width="8.42578125" bestFit="1" customWidth="1"/>
    <col min="5" max="5" width="13" bestFit="1" customWidth="1"/>
    <col min="6" max="6" width="16.5703125" bestFit="1" customWidth="1"/>
    <col min="7" max="7" width="12.7109375" bestFit="1" customWidth="1"/>
  </cols>
  <sheetData>
    <row r="2" spans="2:11" s="2" customFormat="1" ht="15.75" x14ac:dyDescent="0.25">
      <c r="B2" s="250" t="s">
        <v>94</v>
      </c>
      <c r="C2" s="251"/>
      <c r="D2" s="251"/>
      <c r="E2" s="251"/>
      <c r="F2" s="251"/>
      <c r="G2" s="252"/>
      <c r="K2" s="81"/>
    </row>
    <row r="3" spans="2:11" s="2" customFormat="1" ht="15.75" x14ac:dyDescent="0.25">
      <c r="B3" s="253"/>
      <c r="C3" s="254"/>
      <c r="D3" s="254"/>
      <c r="E3" s="254"/>
      <c r="F3" s="254"/>
      <c r="G3" s="255"/>
      <c r="K3" s="81"/>
    </row>
    <row r="4" spans="2:11" s="2" customFormat="1" ht="15.75" x14ac:dyDescent="0.25">
      <c r="B4" s="253"/>
      <c r="C4" s="254"/>
      <c r="D4" s="254"/>
      <c r="E4" s="254"/>
      <c r="F4" s="254"/>
      <c r="G4" s="255"/>
      <c r="K4" s="81"/>
    </row>
    <row r="5" spans="2:11" s="2" customFormat="1" ht="16.5" thickBot="1" x14ac:dyDescent="0.3">
      <c r="B5" s="256"/>
      <c r="C5" s="257"/>
      <c r="D5" s="257"/>
      <c r="E5" s="257"/>
      <c r="F5" s="257"/>
      <c r="G5" s="258"/>
      <c r="K5" s="81"/>
    </row>
    <row r="6" spans="2:11" s="2" customFormat="1" ht="16.5" thickBot="1" x14ac:dyDescent="0.3">
      <c r="B6" s="42"/>
      <c r="C6" s="43"/>
      <c r="D6" s="43"/>
      <c r="E6" s="43"/>
      <c r="F6" s="43"/>
      <c r="G6" s="44"/>
      <c r="K6" s="81"/>
    </row>
    <row r="7" spans="2:11" s="2" customFormat="1" ht="16.5" thickBot="1" x14ac:dyDescent="0.3">
      <c r="B7" s="266"/>
      <c r="C7" s="267"/>
      <c r="D7" s="267"/>
      <c r="E7" s="267"/>
      <c r="F7" s="267"/>
      <c r="G7" s="277"/>
      <c r="K7" s="81"/>
    </row>
    <row r="8" spans="2:11" s="2" customFormat="1" ht="16.5" thickBot="1" x14ac:dyDescent="0.3">
      <c r="B8" s="259" t="s">
        <v>73</v>
      </c>
      <c r="C8" s="260"/>
      <c r="D8" s="260"/>
      <c r="E8" s="260"/>
      <c r="F8" s="260"/>
      <c r="G8" s="261"/>
      <c r="K8" s="81"/>
    </row>
    <row r="9" spans="2:11" s="2" customFormat="1" ht="16.5" thickBot="1" x14ac:dyDescent="0.3">
      <c r="B9" s="269" t="s">
        <v>62</v>
      </c>
      <c r="C9" s="270"/>
      <c r="D9" s="271"/>
      <c r="E9" s="272" t="s">
        <v>63</v>
      </c>
      <c r="F9" s="273"/>
      <c r="G9" s="45" t="s">
        <v>64</v>
      </c>
      <c r="K9" s="81"/>
    </row>
    <row r="10" spans="2:11" s="2" customFormat="1" ht="16.5" thickBot="1" x14ac:dyDescent="0.3">
      <c r="B10" s="46"/>
      <c r="C10" s="47"/>
      <c r="D10" s="47"/>
      <c r="E10" s="48" t="s">
        <v>85</v>
      </c>
      <c r="F10" s="49">
        <v>1590</v>
      </c>
      <c r="G10" s="50"/>
      <c r="K10" s="81"/>
    </row>
    <row r="11" spans="2:11" s="2" customFormat="1" ht="16.5" thickBot="1" x14ac:dyDescent="0.3">
      <c r="B11" s="266">
        <v>10</v>
      </c>
      <c r="C11" s="267"/>
      <c r="D11" s="274"/>
      <c r="E11" s="66">
        <f>B$136</f>
        <v>0</v>
      </c>
      <c r="F11" s="52">
        <f>C$136</f>
        <v>0</v>
      </c>
      <c r="G11" s="53">
        <f>F11*B11</f>
        <v>0</v>
      </c>
      <c r="K11" s="81"/>
    </row>
    <row r="12" spans="2:11" s="2" customFormat="1" ht="16.5" thickBot="1" x14ac:dyDescent="0.3">
      <c r="B12" s="46"/>
      <c r="C12" s="47"/>
      <c r="D12" s="47"/>
      <c r="E12" s="47"/>
      <c r="F12" s="47"/>
      <c r="G12" s="50"/>
      <c r="K12" s="81"/>
    </row>
    <row r="13" spans="2:11" s="2" customFormat="1" ht="16.5" thickBot="1" x14ac:dyDescent="0.3">
      <c r="B13" s="291" t="s">
        <v>74</v>
      </c>
      <c r="C13" s="292"/>
      <c r="D13" s="292"/>
      <c r="E13" s="292"/>
      <c r="F13" s="292"/>
      <c r="G13" s="293"/>
      <c r="K13" s="81"/>
    </row>
    <row r="14" spans="2:11" s="2" customFormat="1" ht="16.5" thickBot="1" x14ac:dyDescent="0.3">
      <c r="B14" s="269" t="s">
        <v>62</v>
      </c>
      <c r="C14" s="270"/>
      <c r="D14" s="271"/>
      <c r="E14" s="276" t="s">
        <v>66</v>
      </c>
      <c r="F14" s="271"/>
      <c r="G14" s="54" t="s">
        <v>67</v>
      </c>
      <c r="K14" s="81"/>
    </row>
    <row r="15" spans="2:11" s="2" customFormat="1" ht="16.5" thickBot="1" x14ac:dyDescent="0.3">
      <c r="B15" s="46" t="s">
        <v>86</v>
      </c>
      <c r="C15" s="47"/>
      <c r="D15" s="47"/>
      <c r="E15" s="48" t="s">
        <v>85</v>
      </c>
      <c r="F15" s="49">
        <v>1590</v>
      </c>
      <c r="G15" s="50"/>
      <c r="K15" s="81"/>
    </row>
    <row r="16" spans="2:11" s="2" customFormat="1" ht="16.5" thickBot="1" x14ac:dyDescent="0.3">
      <c r="B16" s="266">
        <v>5</v>
      </c>
      <c r="C16" s="267"/>
      <c r="D16" s="268"/>
      <c r="E16" s="51">
        <f>E$137</f>
        <v>0</v>
      </c>
      <c r="F16" s="52">
        <f>F$137</f>
        <v>0</v>
      </c>
      <c r="G16" s="53">
        <f>F16*B16</f>
        <v>0</v>
      </c>
      <c r="K16" s="81"/>
    </row>
    <row r="17" spans="2:11" s="2" customFormat="1" ht="16.5" thickBot="1" x14ac:dyDescent="0.3">
      <c r="B17" s="46"/>
      <c r="C17" s="47"/>
      <c r="D17" s="47"/>
      <c r="E17" s="47"/>
      <c r="F17" s="47"/>
      <c r="G17" s="50"/>
      <c r="K17" s="81"/>
    </row>
    <row r="18" spans="2:11" s="2" customFormat="1" ht="15.75" x14ac:dyDescent="0.25">
      <c r="B18" s="294" t="s">
        <v>61</v>
      </c>
      <c r="C18" s="295"/>
      <c r="D18" s="295"/>
      <c r="E18" s="295"/>
      <c r="F18" s="295"/>
      <c r="G18" s="296"/>
      <c r="K18" s="81"/>
    </row>
    <row r="19" spans="2:11" s="2" customFormat="1" ht="16.5" thickBot="1" x14ac:dyDescent="0.3">
      <c r="B19" s="288" t="s">
        <v>72</v>
      </c>
      <c r="C19" s="289"/>
      <c r="D19" s="289"/>
      <c r="E19" s="289"/>
      <c r="F19" s="289"/>
      <c r="G19" s="290"/>
      <c r="K19" s="81"/>
    </row>
    <row r="20" spans="2:11" s="2" customFormat="1" ht="16.5" thickBot="1" x14ac:dyDescent="0.3">
      <c r="B20" s="269" t="s">
        <v>62</v>
      </c>
      <c r="C20" s="270"/>
      <c r="D20" s="271"/>
      <c r="E20" s="276" t="s">
        <v>66</v>
      </c>
      <c r="F20" s="271"/>
      <c r="G20" s="54" t="s">
        <v>67</v>
      </c>
      <c r="K20" s="81"/>
    </row>
    <row r="21" spans="2:11" s="2" customFormat="1" ht="16.5" thickBot="1" x14ac:dyDescent="0.3">
      <c r="B21" s="46" t="s">
        <v>86</v>
      </c>
      <c r="C21" s="47"/>
      <c r="D21" s="47"/>
      <c r="E21" s="48" t="s">
        <v>85</v>
      </c>
      <c r="F21" s="49">
        <v>4238.12</v>
      </c>
      <c r="G21" s="50"/>
      <c r="K21" s="81"/>
    </row>
    <row r="22" spans="2:11" s="2" customFormat="1" ht="16.5" thickBot="1" x14ac:dyDescent="0.3">
      <c r="B22" s="266">
        <v>1</v>
      </c>
      <c r="C22" s="267"/>
      <c r="D22" s="268"/>
      <c r="E22" s="67">
        <f>H$136</f>
        <v>0</v>
      </c>
      <c r="F22" s="52">
        <f>I$136</f>
        <v>0</v>
      </c>
      <c r="G22" s="53">
        <f>F22*B22</f>
        <v>0</v>
      </c>
      <c r="K22" s="81"/>
    </row>
    <row r="23" spans="2:11" s="2" customFormat="1" ht="15.75" x14ac:dyDescent="0.25">
      <c r="B23" s="282" t="s">
        <v>87</v>
      </c>
      <c r="C23" s="283"/>
      <c r="D23" s="283"/>
      <c r="E23" s="55" t="s">
        <v>88</v>
      </c>
      <c r="F23" s="56"/>
      <c r="G23" s="57">
        <f>G11+G16+G22</f>
        <v>0</v>
      </c>
      <c r="K23" s="81"/>
    </row>
    <row r="24" spans="2:11" s="2" customFormat="1" ht="16.5" thickBot="1" x14ac:dyDescent="0.3">
      <c r="B24" s="58"/>
      <c r="C24" s="59"/>
      <c r="D24" s="59"/>
      <c r="E24" s="59"/>
      <c r="F24" s="59"/>
      <c r="G24" s="60"/>
      <c r="K24" s="81"/>
    </row>
    <row r="25" spans="2:11" s="2" customFormat="1" ht="16.5" thickBot="1" x14ac:dyDescent="0.3">
      <c r="B25" s="278" t="s">
        <v>70</v>
      </c>
      <c r="C25" s="279"/>
      <c r="D25" s="279"/>
      <c r="E25" s="61" t="s">
        <v>89</v>
      </c>
      <c r="F25" s="62">
        <v>0.27806599999999998</v>
      </c>
      <c r="G25" s="63">
        <f>G23*F25</f>
        <v>0</v>
      </c>
      <c r="K25" s="81"/>
    </row>
    <row r="26" spans="2:11" s="2" customFormat="1" ht="16.5" thickBot="1" x14ac:dyDescent="0.3">
      <c r="B26" s="58"/>
      <c r="C26" s="59"/>
      <c r="D26" s="59"/>
      <c r="E26" s="59"/>
      <c r="F26" s="59"/>
      <c r="G26" s="60"/>
      <c r="K26" s="81"/>
    </row>
    <row r="27" spans="2:11" s="2" customFormat="1" ht="17.25" thickBot="1" x14ac:dyDescent="0.3">
      <c r="B27" s="280" t="s">
        <v>90</v>
      </c>
      <c r="C27" s="281"/>
      <c r="D27" s="281"/>
      <c r="E27" s="281"/>
      <c r="F27" s="64" t="s">
        <v>91</v>
      </c>
      <c r="G27" s="65">
        <f>G23+G25</f>
        <v>0</v>
      </c>
      <c r="K27" s="81"/>
    </row>
    <row r="28" spans="2:11" s="2" customFormat="1" ht="17.25" thickBot="1" x14ac:dyDescent="0.3">
      <c r="B28" s="280" t="s">
        <v>92</v>
      </c>
      <c r="C28" s="281"/>
      <c r="D28" s="281"/>
      <c r="E28" s="281"/>
      <c r="F28" s="64" t="s">
        <v>93</v>
      </c>
      <c r="G28" s="65">
        <f>G27*12</f>
        <v>0</v>
      </c>
      <c r="K28" s="81"/>
    </row>
    <row r="29" spans="2:11" s="2" customFormat="1" ht="16.5" thickBot="1" x14ac:dyDescent="0.3">
      <c r="B29" s="18"/>
      <c r="C29" s="18"/>
      <c r="D29" s="18"/>
      <c r="E29" s="18"/>
      <c r="F29" s="18"/>
      <c r="G29" s="18"/>
      <c r="K29" s="81"/>
    </row>
    <row r="30" spans="2:11" s="2" customFormat="1" ht="16.5" thickBot="1" x14ac:dyDescent="0.3">
      <c r="B30" s="32" t="s">
        <v>95</v>
      </c>
      <c r="C30" s="33"/>
      <c r="D30" s="33">
        <v>9343.82</v>
      </c>
      <c r="E30" s="33"/>
      <c r="F30" s="34"/>
      <c r="G30" s="29">
        <f>G27/D30</f>
        <v>0</v>
      </c>
      <c r="K30" s="81"/>
    </row>
  </sheetData>
  <mergeCells count="19">
    <mergeCell ref="B28:E28"/>
    <mergeCell ref="B20:D20"/>
    <mergeCell ref="E20:F20"/>
    <mergeCell ref="B22:D22"/>
    <mergeCell ref="B23:D23"/>
    <mergeCell ref="B25:D25"/>
    <mergeCell ref="B27:E27"/>
    <mergeCell ref="B19:G19"/>
    <mergeCell ref="B2:G5"/>
    <mergeCell ref="B7:G7"/>
    <mergeCell ref="B8:G8"/>
    <mergeCell ref="B9:D9"/>
    <mergeCell ref="E9:F9"/>
    <mergeCell ref="B11:D11"/>
    <mergeCell ref="B13:G13"/>
    <mergeCell ref="B14:D14"/>
    <mergeCell ref="E14:F14"/>
    <mergeCell ref="B16:D16"/>
    <mergeCell ref="B18:G1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showGridLines="0" topLeftCell="A22" zoomScale="110" zoomScaleNormal="110" workbookViewId="0">
      <selection activeCell="B49" sqref="B49"/>
    </sheetView>
  </sheetViews>
  <sheetFormatPr defaultRowHeight="12.75" x14ac:dyDescent="0.2"/>
  <cols>
    <col min="1" max="1" width="65.5703125" style="108" bestFit="1" customWidth="1"/>
    <col min="2" max="2" width="18.28515625" style="108" bestFit="1" customWidth="1"/>
    <col min="3" max="3" width="9.140625" style="108"/>
    <col min="4" max="4" width="50.42578125" style="108" bestFit="1" customWidth="1"/>
    <col min="5" max="5" width="20.5703125" style="108" bestFit="1" customWidth="1"/>
    <col min="6" max="16384" width="9.140625" style="108"/>
  </cols>
  <sheetData>
    <row r="2" spans="1:10" x14ac:dyDescent="0.2">
      <c r="A2" s="174" t="s">
        <v>180</v>
      </c>
      <c r="B2" s="174"/>
      <c r="D2" s="174" t="s">
        <v>179</v>
      </c>
      <c r="E2" s="174"/>
      <c r="H2" s="174"/>
      <c r="I2" s="174"/>
      <c r="J2" s="174"/>
    </row>
    <row r="4" spans="1:10" x14ac:dyDescent="0.2">
      <c r="A4" s="297" t="s">
        <v>190</v>
      </c>
      <c r="B4" s="109" t="s">
        <v>191</v>
      </c>
      <c r="D4" s="297" t="s">
        <v>190</v>
      </c>
      <c r="E4" s="109" t="s">
        <v>191</v>
      </c>
    </row>
    <row r="5" spans="1:10" ht="12.75" customHeight="1" x14ac:dyDescent="0.2">
      <c r="A5" s="298"/>
      <c r="B5" s="110" t="s">
        <v>192</v>
      </c>
      <c r="D5" s="298"/>
      <c r="E5" s="110" t="s">
        <v>192</v>
      </c>
    </row>
    <row r="6" spans="1:10" ht="12.75" customHeight="1" x14ac:dyDescent="0.2">
      <c r="A6" s="299"/>
      <c r="B6" s="111" t="s">
        <v>193</v>
      </c>
      <c r="D6" s="299"/>
      <c r="E6" s="111" t="s">
        <v>193</v>
      </c>
    </row>
    <row r="7" spans="1:10" ht="12.75" customHeight="1" x14ac:dyDescent="0.2">
      <c r="A7" s="104" t="s">
        <v>194</v>
      </c>
      <c r="B7" s="112" t="s">
        <v>208</v>
      </c>
      <c r="D7" s="104" t="s">
        <v>194</v>
      </c>
      <c r="E7" s="112" t="s">
        <v>195</v>
      </c>
    </row>
    <row r="8" spans="1:10" x14ac:dyDescent="0.2">
      <c r="A8" s="105" t="s">
        <v>124</v>
      </c>
      <c r="B8" s="113" t="s">
        <v>153</v>
      </c>
      <c r="D8" s="105" t="s">
        <v>124</v>
      </c>
      <c r="E8" s="113" t="s">
        <v>153</v>
      </c>
    </row>
    <row r="9" spans="1:10" x14ac:dyDescent="0.2">
      <c r="A9" s="105" t="s">
        <v>125</v>
      </c>
      <c r="B9" s="113" t="s">
        <v>154</v>
      </c>
      <c r="D9" s="105" t="s">
        <v>125</v>
      </c>
      <c r="E9" s="113" t="s">
        <v>181</v>
      </c>
    </row>
    <row r="10" spans="1:10" x14ac:dyDescent="0.2">
      <c r="A10" s="105" t="s">
        <v>126</v>
      </c>
      <c r="B10" s="113" t="s">
        <v>154</v>
      </c>
      <c r="D10" s="105" t="s">
        <v>126</v>
      </c>
      <c r="E10" s="113" t="s">
        <v>182</v>
      </c>
    </row>
    <row r="11" spans="1:10" x14ac:dyDescent="0.2">
      <c r="A11" s="105" t="s">
        <v>127</v>
      </c>
      <c r="B11" s="113" t="s">
        <v>154</v>
      </c>
      <c r="D11" s="105" t="s">
        <v>127</v>
      </c>
      <c r="E11" s="113" t="s">
        <v>183</v>
      </c>
    </row>
    <row r="12" spans="1:10" x14ac:dyDescent="0.2">
      <c r="A12" s="105" t="s">
        <v>128</v>
      </c>
      <c r="B12" s="113" t="s">
        <v>154</v>
      </c>
      <c r="D12" s="105" t="s">
        <v>128</v>
      </c>
      <c r="E12" s="113" t="s">
        <v>184</v>
      </c>
    </row>
    <row r="13" spans="1:10" x14ac:dyDescent="0.2">
      <c r="A13" s="105" t="s">
        <v>129</v>
      </c>
      <c r="B13" s="113" t="s">
        <v>154</v>
      </c>
      <c r="D13" s="105" t="s">
        <v>129</v>
      </c>
      <c r="E13" s="113" t="s">
        <v>185</v>
      </c>
    </row>
    <row r="14" spans="1:10" x14ac:dyDescent="0.2">
      <c r="A14" s="105" t="s">
        <v>130</v>
      </c>
      <c r="B14" s="113" t="s">
        <v>155</v>
      </c>
      <c r="D14" s="105" t="s">
        <v>130</v>
      </c>
      <c r="E14" s="113" t="s">
        <v>155</v>
      </c>
    </row>
    <row r="15" spans="1:10" x14ac:dyDescent="0.2">
      <c r="A15" s="105" t="s">
        <v>131</v>
      </c>
      <c r="B15" s="113" t="s">
        <v>156</v>
      </c>
      <c r="D15" s="105" t="s">
        <v>131</v>
      </c>
      <c r="E15" s="113" t="s">
        <v>156</v>
      </c>
    </row>
    <row r="16" spans="1:10" ht="12.75" customHeight="1" x14ac:dyDescent="0.2">
      <c r="A16" s="104" t="s">
        <v>196</v>
      </c>
      <c r="B16" s="112" t="s">
        <v>197</v>
      </c>
      <c r="D16" s="104" t="s">
        <v>196</v>
      </c>
      <c r="E16" s="112" t="s">
        <v>197</v>
      </c>
    </row>
    <row r="17" spans="1:5" x14ac:dyDescent="0.2">
      <c r="A17" s="105" t="s">
        <v>132</v>
      </c>
      <c r="B17" s="113" t="s">
        <v>157</v>
      </c>
      <c r="D17" s="105" t="s">
        <v>132</v>
      </c>
      <c r="E17" s="113" t="s">
        <v>157</v>
      </c>
    </row>
    <row r="18" spans="1:5" x14ac:dyDescent="0.2">
      <c r="A18" s="105" t="s">
        <v>158</v>
      </c>
      <c r="B18" s="113" t="s">
        <v>159</v>
      </c>
      <c r="D18" s="105" t="s">
        <v>133</v>
      </c>
      <c r="E18" s="113" t="s">
        <v>159</v>
      </c>
    </row>
    <row r="19" spans="1:5" x14ac:dyDescent="0.2">
      <c r="A19" s="105" t="s">
        <v>134</v>
      </c>
      <c r="B19" s="113" t="s">
        <v>160</v>
      </c>
      <c r="D19" s="105" t="s">
        <v>134</v>
      </c>
      <c r="E19" s="113" t="s">
        <v>160</v>
      </c>
    </row>
    <row r="20" spans="1:5" x14ac:dyDescent="0.2">
      <c r="A20" s="105" t="s">
        <v>135</v>
      </c>
      <c r="B20" s="113" t="s">
        <v>161</v>
      </c>
      <c r="D20" s="105" t="s">
        <v>135</v>
      </c>
      <c r="E20" s="113" t="s">
        <v>161</v>
      </c>
    </row>
    <row r="21" spans="1:5" x14ac:dyDescent="0.2">
      <c r="A21" s="105" t="s">
        <v>136</v>
      </c>
      <c r="B21" s="113" t="s">
        <v>162</v>
      </c>
      <c r="D21" s="105" t="s">
        <v>136</v>
      </c>
      <c r="E21" s="113" t="s">
        <v>162</v>
      </c>
    </row>
    <row r="22" spans="1:5" x14ac:dyDescent="0.2">
      <c r="A22" s="105" t="s">
        <v>137</v>
      </c>
      <c r="B22" s="113" t="s">
        <v>163</v>
      </c>
      <c r="D22" s="105" t="s">
        <v>137</v>
      </c>
      <c r="E22" s="113" t="s">
        <v>163</v>
      </c>
    </row>
    <row r="23" spans="1:5" ht="12.75" customHeight="1" x14ac:dyDescent="0.2">
      <c r="A23" s="104" t="s">
        <v>198</v>
      </c>
      <c r="B23" s="112" t="s">
        <v>199</v>
      </c>
      <c r="D23" s="104" t="s">
        <v>198</v>
      </c>
      <c r="E23" s="112" t="s">
        <v>199</v>
      </c>
    </row>
    <row r="24" spans="1:5" x14ac:dyDescent="0.2">
      <c r="A24" s="105" t="s">
        <v>138</v>
      </c>
      <c r="B24" s="113" t="s">
        <v>164</v>
      </c>
      <c r="D24" s="105" t="s">
        <v>138</v>
      </c>
      <c r="E24" s="113" t="s">
        <v>164</v>
      </c>
    </row>
    <row r="25" spans="1:5" x14ac:dyDescent="0.2">
      <c r="A25" s="105" t="s">
        <v>139</v>
      </c>
      <c r="B25" s="113" t="s">
        <v>165</v>
      </c>
      <c r="D25" s="105" t="s">
        <v>139</v>
      </c>
      <c r="E25" s="113" t="s">
        <v>165</v>
      </c>
    </row>
    <row r="26" spans="1:5" x14ac:dyDescent="0.2">
      <c r="A26" s="104" t="s">
        <v>200</v>
      </c>
      <c r="B26" s="112" t="s">
        <v>201</v>
      </c>
      <c r="D26" s="104" t="s">
        <v>200</v>
      </c>
      <c r="E26" s="112" t="s">
        <v>201</v>
      </c>
    </row>
    <row r="27" spans="1:5" x14ac:dyDescent="0.2">
      <c r="A27" s="105" t="s">
        <v>140</v>
      </c>
      <c r="B27" s="113" t="s">
        <v>166</v>
      </c>
      <c r="D27" s="105" t="s">
        <v>140</v>
      </c>
      <c r="E27" s="113" t="s">
        <v>166</v>
      </c>
    </row>
    <row r="28" spans="1:5" x14ac:dyDescent="0.2">
      <c r="A28" s="105" t="s">
        <v>141</v>
      </c>
      <c r="B28" s="113" t="s">
        <v>167</v>
      </c>
      <c r="D28" s="105" t="s">
        <v>141</v>
      </c>
      <c r="E28" s="113" t="s">
        <v>167</v>
      </c>
    </row>
    <row r="29" spans="1:5" x14ac:dyDescent="0.2">
      <c r="A29" s="105" t="s">
        <v>142</v>
      </c>
      <c r="B29" s="113" t="s">
        <v>168</v>
      </c>
      <c r="D29" s="105" t="s">
        <v>142</v>
      </c>
      <c r="E29" s="113" t="s">
        <v>168</v>
      </c>
    </row>
    <row r="30" spans="1:5" x14ac:dyDescent="0.2">
      <c r="A30" s="105" t="s">
        <v>143</v>
      </c>
      <c r="B30" s="113" t="s">
        <v>169</v>
      </c>
      <c r="D30" s="105" t="s">
        <v>143</v>
      </c>
      <c r="E30" s="113" t="s">
        <v>169</v>
      </c>
    </row>
    <row r="31" spans="1:5" x14ac:dyDescent="0.2">
      <c r="A31" s="105" t="s">
        <v>144</v>
      </c>
      <c r="B31" s="113" t="s">
        <v>170</v>
      </c>
      <c r="D31" s="105" t="s">
        <v>144</v>
      </c>
      <c r="E31" s="113" t="s">
        <v>170</v>
      </c>
    </row>
    <row r="32" spans="1:5" x14ac:dyDescent="0.2">
      <c r="A32" s="104" t="s">
        <v>202</v>
      </c>
      <c r="B32" s="112" t="s">
        <v>203</v>
      </c>
      <c r="D32" s="104" t="s">
        <v>202</v>
      </c>
      <c r="E32" s="112" t="s">
        <v>203</v>
      </c>
    </row>
    <row r="33" spans="1:5" ht="25.5" x14ac:dyDescent="0.2">
      <c r="A33" s="105" t="s">
        <v>145</v>
      </c>
      <c r="B33" s="113" t="s">
        <v>171</v>
      </c>
      <c r="D33" s="105" t="s">
        <v>145</v>
      </c>
      <c r="E33" s="113" t="s">
        <v>171</v>
      </c>
    </row>
    <row r="34" spans="1:5" x14ac:dyDescent="0.2">
      <c r="A34" s="105" t="s">
        <v>146</v>
      </c>
      <c r="B34" s="113" t="s">
        <v>172</v>
      </c>
      <c r="D34" s="105" t="s">
        <v>146</v>
      </c>
      <c r="E34" s="113" t="s">
        <v>172</v>
      </c>
    </row>
    <row r="35" spans="1:5" x14ac:dyDescent="0.2">
      <c r="A35" s="105" t="s">
        <v>147</v>
      </c>
      <c r="B35" s="113" t="s">
        <v>173</v>
      </c>
      <c r="D35" s="105" t="s">
        <v>147</v>
      </c>
      <c r="E35" s="113" t="s">
        <v>173</v>
      </c>
    </row>
    <row r="36" spans="1:5" ht="25.5" x14ac:dyDescent="0.2">
      <c r="A36" s="105" t="s">
        <v>148</v>
      </c>
      <c r="B36" s="113" t="s">
        <v>174</v>
      </c>
      <c r="D36" s="105" t="s">
        <v>186</v>
      </c>
      <c r="E36" s="113" t="s">
        <v>174</v>
      </c>
    </row>
    <row r="37" spans="1:5" ht="25.5" x14ac:dyDescent="0.2">
      <c r="A37" s="105" t="s">
        <v>149</v>
      </c>
      <c r="B37" s="113" t="s">
        <v>175</v>
      </c>
      <c r="D37" s="105" t="s">
        <v>149</v>
      </c>
      <c r="E37" s="113" t="s">
        <v>175</v>
      </c>
    </row>
    <row r="38" spans="1:5" x14ac:dyDescent="0.2">
      <c r="A38" s="104" t="s">
        <v>204</v>
      </c>
      <c r="B38" s="112" t="s">
        <v>209</v>
      </c>
      <c r="D38" s="104" t="s">
        <v>204</v>
      </c>
      <c r="E38" s="112" t="s">
        <v>205</v>
      </c>
    </row>
    <row r="39" spans="1:5" x14ac:dyDescent="0.2">
      <c r="A39" s="105" t="s">
        <v>150</v>
      </c>
      <c r="B39" s="113" t="s">
        <v>176</v>
      </c>
      <c r="D39" s="105" t="s">
        <v>150</v>
      </c>
      <c r="E39" s="113" t="s">
        <v>187</v>
      </c>
    </row>
    <row r="40" spans="1:5" x14ac:dyDescent="0.2">
      <c r="A40" s="106" t="s">
        <v>151</v>
      </c>
      <c r="B40" s="113" t="s">
        <v>177</v>
      </c>
      <c r="D40" s="106" t="s">
        <v>151</v>
      </c>
      <c r="E40" s="113" t="s">
        <v>188</v>
      </c>
    </row>
    <row r="41" spans="1:5" x14ac:dyDescent="0.2">
      <c r="A41" s="106" t="s">
        <v>152</v>
      </c>
      <c r="B41" s="113" t="s">
        <v>178</v>
      </c>
      <c r="D41" s="106" t="s">
        <v>152</v>
      </c>
      <c r="E41" s="113" t="s">
        <v>189</v>
      </c>
    </row>
    <row r="42" spans="1:5" ht="12.75" customHeight="1" x14ac:dyDescent="0.2">
      <c r="A42" s="107" t="s">
        <v>206</v>
      </c>
      <c r="B42" s="111" t="s">
        <v>210</v>
      </c>
      <c r="D42" s="107" t="s">
        <v>206</v>
      </c>
      <c r="E42" s="111" t="s">
        <v>207</v>
      </c>
    </row>
  </sheetData>
  <mergeCells count="5">
    <mergeCell ref="H2:J2"/>
    <mergeCell ref="D2:E2"/>
    <mergeCell ref="A2:B2"/>
    <mergeCell ref="D4:D6"/>
    <mergeCell ref="A4:A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80"/>
  <sheetViews>
    <sheetView showGridLines="0" topLeftCell="A7" zoomScaleNormal="100" workbookViewId="0">
      <selection activeCell="B26" sqref="B26:F27"/>
    </sheetView>
  </sheetViews>
  <sheetFormatPr defaultRowHeight="15.75" x14ac:dyDescent="0.25"/>
  <cols>
    <col min="1" max="1" width="3.42578125" style="2" customWidth="1"/>
    <col min="2" max="2" width="88" style="2" bestFit="1" customWidth="1"/>
    <col min="3" max="3" width="16.28515625" style="2" bestFit="1" customWidth="1"/>
    <col min="4" max="4" width="11.85546875" style="2" bestFit="1" customWidth="1"/>
    <col min="5" max="5" width="52.140625" style="2" bestFit="1" customWidth="1"/>
    <col min="6" max="6" width="32.140625" style="2" bestFit="1" customWidth="1"/>
    <col min="7" max="7" width="16.28515625" style="2" bestFit="1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16.28515625" style="2" bestFit="1" customWidth="1"/>
    <col min="12" max="12" width="10.42578125" style="2" bestFit="1" customWidth="1"/>
    <col min="13" max="13" width="10.7109375" style="2" bestFit="1" customWidth="1"/>
    <col min="14" max="14" width="18.5703125" style="2" bestFit="1" customWidth="1"/>
    <col min="15" max="15" width="11.7109375" style="2" customWidth="1"/>
    <col min="16" max="16" width="11.85546875" style="2" bestFit="1" customWidth="1"/>
    <col min="17" max="17" width="4" style="2" bestFit="1" customWidth="1"/>
    <col min="18" max="18" width="14.28515625" style="2" customWidth="1"/>
    <col min="19" max="16384" width="9.140625" style="2"/>
  </cols>
  <sheetData>
    <row r="1" spans="2:7" ht="16.5" thickBot="1" x14ac:dyDescent="0.3">
      <c r="B1" s="301" t="s">
        <v>58</v>
      </c>
      <c r="C1" s="302"/>
      <c r="D1" s="302"/>
      <c r="E1" s="302"/>
      <c r="F1" s="302"/>
      <c r="G1" s="303"/>
    </row>
    <row r="2" spans="2:7" ht="15.75" customHeight="1" x14ac:dyDescent="0.25">
      <c r="B2" s="304" t="s">
        <v>59</v>
      </c>
      <c r="C2" s="305"/>
      <c r="D2" s="305"/>
      <c r="E2" s="305"/>
      <c r="F2" s="305"/>
      <c r="G2" s="306"/>
    </row>
    <row r="3" spans="2:7" ht="16.5" customHeight="1" thickBot="1" x14ac:dyDescent="0.3">
      <c r="B3" s="307" t="s">
        <v>60</v>
      </c>
      <c r="C3" s="308"/>
      <c r="D3" s="308"/>
      <c r="E3" s="308"/>
      <c r="F3" s="308"/>
      <c r="G3" s="309"/>
    </row>
    <row r="4" spans="2:7" x14ac:dyDescent="0.25">
      <c r="B4" s="18"/>
      <c r="C4" s="18"/>
      <c r="D4" s="18"/>
      <c r="E4" s="18"/>
      <c r="F4" s="18"/>
      <c r="G4" s="18"/>
    </row>
    <row r="5" spans="2:7" ht="16.5" thickBot="1" x14ac:dyDescent="0.3">
      <c r="B5" s="18"/>
      <c r="C5" s="18"/>
      <c r="D5" s="18"/>
      <c r="E5" s="18"/>
      <c r="F5" s="18"/>
      <c r="G5" s="18"/>
    </row>
    <row r="6" spans="2:7" x14ac:dyDescent="0.25">
      <c r="B6" s="294" t="s">
        <v>61</v>
      </c>
      <c r="C6" s="295"/>
      <c r="D6" s="295"/>
      <c r="E6" s="295"/>
      <c r="F6" s="295"/>
      <c r="G6" s="296"/>
    </row>
    <row r="7" spans="2:7" ht="16.5" customHeight="1" thickBot="1" x14ac:dyDescent="0.3">
      <c r="B7" s="288" t="s">
        <v>72</v>
      </c>
      <c r="C7" s="289"/>
      <c r="D7" s="289"/>
      <c r="E7" s="289"/>
      <c r="F7" s="289"/>
      <c r="G7" s="290"/>
    </row>
    <row r="8" spans="2:7" ht="16.5" thickBot="1" x14ac:dyDescent="0.3">
      <c r="B8" s="310"/>
      <c r="C8" s="311"/>
      <c r="D8" s="311"/>
      <c r="E8" s="311"/>
      <c r="F8" s="311"/>
      <c r="G8" s="249"/>
    </row>
    <row r="9" spans="2:7" ht="16.5" thickBot="1" x14ac:dyDescent="0.3">
      <c r="B9" s="19" t="s">
        <v>62</v>
      </c>
      <c r="C9" s="310"/>
      <c r="D9" s="249"/>
      <c r="E9" s="248" t="s">
        <v>63</v>
      </c>
      <c r="F9" s="249"/>
      <c r="G9" s="20" t="s">
        <v>64</v>
      </c>
    </row>
    <row r="10" spans="2:7" ht="16.5" thickBot="1" x14ac:dyDescent="0.3">
      <c r="B10" s="310" t="s">
        <v>75</v>
      </c>
      <c r="C10" s="311"/>
      <c r="D10" s="311"/>
      <c r="E10" s="311"/>
      <c r="F10" s="311"/>
      <c r="G10" s="249"/>
    </row>
    <row r="11" spans="2:7" ht="16.5" thickBot="1" x14ac:dyDescent="0.3">
      <c r="B11" s="21">
        <v>1</v>
      </c>
      <c r="C11" s="222"/>
      <c r="D11" s="247"/>
      <c r="E11" s="312">
        <f>I153</f>
        <v>7647.0331525643196</v>
      </c>
      <c r="F11" s="313"/>
      <c r="G11" s="17">
        <f>E11*B11</f>
        <v>7647.0331525643196</v>
      </c>
    </row>
    <row r="12" spans="2:7" ht="16.5" thickBot="1" x14ac:dyDescent="0.3">
      <c r="B12" s="222"/>
      <c r="C12" s="223"/>
      <c r="D12" s="223"/>
      <c r="E12" s="223"/>
      <c r="F12" s="223"/>
      <c r="G12" s="224"/>
    </row>
    <row r="13" spans="2:7" ht="16.5" thickBot="1" x14ac:dyDescent="0.3">
      <c r="B13" s="310"/>
      <c r="C13" s="311"/>
      <c r="D13" s="311"/>
      <c r="E13" s="311"/>
      <c r="F13" s="311"/>
      <c r="G13" s="316"/>
    </row>
    <row r="14" spans="2:7" ht="16.5" customHeight="1" thickBot="1" x14ac:dyDescent="0.3">
      <c r="B14" s="259" t="s">
        <v>73</v>
      </c>
      <c r="C14" s="260"/>
      <c r="D14" s="260"/>
      <c r="E14" s="260"/>
      <c r="F14" s="260"/>
      <c r="G14" s="261"/>
    </row>
    <row r="15" spans="2:7" ht="16.5" thickBot="1" x14ac:dyDescent="0.3">
      <c r="B15" s="310"/>
      <c r="C15" s="311"/>
      <c r="D15" s="311"/>
      <c r="E15" s="311"/>
      <c r="F15" s="311"/>
      <c r="G15" s="249"/>
    </row>
    <row r="16" spans="2:7" ht="16.5" thickBot="1" x14ac:dyDescent="0.3">
      <c r="B16" s="19" t="s">
        <v>62</v>
      </c>
      <c r="C16" s="310"/>
      <c r="D16" s="249"/>
      <c r="E16" s="248" t="s">
        <v>63</v>
      </c>
      <c r="F16" s="249"/>
      <c r="G16" s="20" t="s">
        <v>64</v>
      </c>
    </row>
    <row r="17" spans="2:7" ht="16.5" thickBot="1" x14ac:dyDescent="0.3">
      <c r="B17" s="310" t="s">
        <v>79</v>
      </c>
      <c r="C17" s="311"/>
      <c r="D17" s="311"/>
      <c r="E17" s="311"/>
      <c r="F17" s="311"/>
      <c r="G17" s="249"/>
    </row>
    <row r="18" spans="2:7" ht="16.5" thickBot="1" x14ac:dyDescent="0.3">
      <c r="B18" s="21">
        <v>10</v>
      </c>
      <c r="C18" s="222"/>
      <c r="D18" s="247"/>
      <c r="E18" s="312">
        <f>C153</f>
        <v>3707.0963183999997</v>
      </c>
      <c r="F18" s="317"/>
      <c r="G18" s="17">
        <f>E18*B18</f>
        <v>37070.963184</v>
      </c>
    </row>
    <row r="19" spans="2:7" ht="16.5" thickBot="1" x14ac:dyDescent="0.3">
      <c r="B19" s="310"/>
      <c r="C19" s="311"/>
      <c r="D19" s="311"/>
      <c r="E19" s="311"/>
      <c r="F19" s="311"/>
      <c r="G19" s="249"/>
    </row>
    <row r="20" spans="2:7" ht="16.5" thickBot="1" x14ac:dyDescent="0.3">
      <c r="B20" s="291" t="s">
        <v>74</v>
      </c>
      <c r="C20" s="292"/>
      <c r="D20" s="292"/>
      <c r="E20" s="292"/>
      <c r="F20" s="292"/>
      <c r="G20" s="293"/>
    </row>
    <row r="21" spans="2:7" ht="16.5" thickBot="1" x14ac:dyDescent="0.3">
      <c r="B21" s="310"/>
      <c r="C21" s="311"/>
      <c r="D21" s="311"/>
      <c r="E21" s="311"/>
      <c r="F21" s="311"/>
      <c r="G21" s="249"/>
    </row>
    <row r="22" spans="2:7" ht="16.5" thickBot="1" x14ac:dyDescent="0.3">
      <c r="B22" s="22" t="s">
        <v>65</v>
      </c>
      <c r="C22" s="314"/>
      <c r="D22" s="315"/>
      <c r="E22" s="314" t="s">
        <v>66</v>
      </c>
      <c r="F22" s="315"/>
      <c r="G22" s="23" t="s">
        <v>67</v>
      </c>
    </row>
    <row r="23" spans="2:7" ht="16.5" thickBot="1" x14ac:dyDescent="0.3">
      <c r="B23" s="310" t="s">
        <v>79</v>
      </c>
      <c r="C23" s="311"/>
      <c r="D23" s="311"/>
      <c r="E23" s="311"/>
      <c r="F23" s="311"/>
      <c r="G23" s="249"/>
    </row>
    <row r="24" spans="2:7" ht="16.5" thickBot="1" x14ac:dyDescent="0.3">
      <c r="B24" s="24">
        <v>5</v>
      </c>
      <c r="C24" s="319"/>
      <c r="D24" s="320"/>
      <c r="E24" s="321">
        <f>F154</f>
        <v>4494.6224064000007</v>
      </c>
      <c r="F24" s="322"/>
      <c r="G24" s="17">
        <f>E24*B24</f>
        <v>22473.112032000005</v>
      </c>
    </row>
    <row r="25" spans="2:7" ht="16.5" thickBot="1" x14ac:dyDescent="0.3">
      <c r="B25" s="310" t="s">
        <v>68</v>
      </c>
      <c r="C25" s="311"/>
      <c r="D25" s="311"/>
      <c r="E25" s="311"/>
      <c r="F25" s="311"/>
      <c r="G25" s="249"/>
    </row>
    <row r="26" spans="2:7" ht="15.75" customHeight="1" x14ac:dyDescent="0.25">
      <c r="B26" s="325" t="s">
        <v>69</v>
      </c>
      <c r="C26" s="326"/>
      <c r="D26" s="326"/>
      <c r="E26" s="326"/>
      <c r="F26" s="327"/>
      <c r="G26" s="323">
        <f>G11+G18+G24</f>
        <v>67191.108368564324</v>
      </c>
    </row>
    <row r="27" spans="2:7" ht="16.5" customHeight="1" thickBot="1" x14ac:dyDescent="0.3">
      <c r="B27" s="328"/>
      <c r="C27" s="329"/>
      <c r="D27" s="329"/>
      <c r="E27" s="329"/>
      <c r="F27" s="330"/>
      <c r="G27" s="324"/>
    </row>
    <row r="28" spans="2:7" ht="16.5" thickBot="1" x14ac:dyDescent="0.3">
      <c r="B28" s="25"/>
      <c r="C28" s="26"/>
      <c r="D28" s="26"/>
      <c r="E28" s="26"/>
      <c r="F28" s="26"/>
      <c r="G28" s="27"/>
    </row>
    <row r="29" spans="2:7" ht="16.5" thickBot="1" x14ac:dyDescent="0.3">
      <c r="B29" s="225" t="s">
        <v>70</v>
      </c>
      <c r="C29" s="226"/>
      <c r="D29" s="226"/>
      <c r="E29" s="318"/>
      <c r="F29" s="28">
        <v>0.20591000000000001</v>
      </c>
      <c r="G29" s="29">
        <f>G26*F29</f>
        <v>13835.321124171081</v>
      </c>
    </row>
    <row r="30" spans="2:7" ht="16.5" thickBot="1" x14ac:dyDescent="0.3">
      <c r="B30" s="25"/>
      <c r="C30" s="26"/>
      <c r="D30" s="26"/>
      <c r="E30" s="26"/>
      <c r="F30" s="26"/>
      <c r="G30" s="27"/>
    </row>
    <row r="31" spans="2:7" ht="16.5" thickBot="1" x14ac:dyDescent="0.3">
      <c r="B31" s="227" t="s">
        <v>71</v>
      </c>
      <c r="C31" s="228"/>
      <c r="D31" s="228"/>
      <c r="E31" s="228"/>
      <c r="F31" s="229"/>
      <c r="G31" s="29">
        <f>G26+G29</f>
        <v>81026.429492735406</v>
      </c>
    </row>
    <row r="32" spans="2:7" ht="16.5" thickBot="1" x14ac:dyDescent="0.3">
      <c r="B32" s="18"/>
      <c r="C32" s="18"/>
      <c r="D32" s="18"/>
      <c r="E32" s="18"/>
      <c r="F32" s="18"/>
      <c r="G32" s="18"/>
    </row>
    <row r="33" spans="2:12" ht="16.5" thickBot="1" x14ac:dyDescent="0.3">
      <c r="B33" s="32" t="s">
        <v>77</v>
      </c>
      <c r="C33" s="33"/>
      <c r="D33" s="33">
        <v>9343.82</v>
      </c>
      <c r="E33" s="33"/>
      <c r="F33" s="34"/>
      <c r="G33" s="29">
        <f>G31/D33</f>
        <v>8.6716599305996276</v>
      </c>
    </row>
    <row r="34" spans="2:12" s="16" customFormat="1" x14ac:dyDescent="0.25">
      <c r="B34" s="37"/>
      <c r="C34" s="37"/>
      <c r="D34" s="37"/>
      <c r="E34" s="37"/>
      <c r="F34" s="37"/>
      <c r="G34" s="38"/>
    </row>
    <row r="35" spans="2:12" s="1" customFormat="1" x14ac:dyDescent="0.25">
      <c r="B35" s="1" t="s">
        <v>31</v>
      </c>
    </row>
    <row r="37" spans="2:12" x14ac:dyDescent="0.25">
      <c r="B37" s="2" t="s">
        <v>1</v>
      </c>
      <c r="E37" s="2" t="s">
        <v>0</v>
      </c>
      <c r="H37" s="2" t="s">
        <v>2</v>
      </c>
    </row>
    <row r="38" spans="2:12" x14ac:dyDescent="0.25">
      <c r="B38" s="219" t="s">
        <v>32</v>
      </c>
      <c r="C38" s="219"/>
      <c r="D38" s="3"/>
      <c r="E38" s="192" t="s">
        <v>32</v>
      </c>
      <c r="F38" s="194"/>
      <c r="H38" s="192" t="s">
        <v>32</v>
      </c>
      <c r="I38" s="194"/>
    </row>
    <row r="39" spans="2:12" x14ac:dyDescent="0.25">
      <c r="B39" s="4" t="s">
        <v>29</v>
      </c>
      <c r="C39" s="5">
        <v>1384.64</v>
      </c>
      <c r="E39" s="4" t="s">
        <v>29</v>
      </c>
      <c r="F39" s="5">
        <v>1384.64</v>
      </c>
      <c r="H39" s="4" t="s">
        <v>29</v>
      </c>
      <c r="I39" s="5">
        <f>3446.62*1.1056</f>
        <v>3810.5830719999994</v>
      </c>
    </row>
    <row r="40" spans="2:12" x14ac:dyDescent="0.25">
      <c r="B40" s="4" t="s">
        <v>78</v>
      </c>
      <c r="C40" s="5">
        <f>C39*0.684435</f>
        <v>947.69607840000015</v>
      </c>
      <c r="E40" s="4" t="s">
        <v>78</v>
      </c>
      <c r="F40" s="5">
        <f>(F39+F41)*0.684435</f>
        <v>1279.5101664000001</v>
      </c>
      <c r="H40" s="4" t="s">
        <v>78</v>
      </c>
      <c r="I40" s="5">
        <f>I39*0.684435</f>
        <v>2608.0964248843197</v>
      </c>
    </row>
    <row r="41" spans="2:12" ht="31.5" x14ac:dyDescent="0.25">
      <c r="B41" s="4" t="s">
        <v>30</v>
      </c>
      <c r="C41" s="5">
        <v>0</v>
      </c>
      <c r="E41" s="6" t="s">
        <v>52</v>
      </c>
      <c r="F41" s="5">
        <f>1212*40%</f>
        <v>484.8</v>
      </c>
      <c r="H41" s="4" t="s">
        <v>30</v>
      </c>
      <c r="I41" s="5">
        <v>0</v>
      </c>
    </row>
    <row r="42" spans="2:12" x14ac:dyDescent="0.25">
      <c r="E42" s="4" t="s">
        <v>30</v>
      </c>
      <c r="F42" s="5">
        <v>0</v>
      </c>
    </row>
    <row r="44" spans="2:12" s="1" customFormat="1" x14ac:dyDescent="0.25">
      <c r="B44" s="1" t="s">
        <v>14</v>
      </c>
    </row>
    <row r="46" spans="2:12" x14ac:dyDescent="0.25">
      <c r="B46" s="2" t="s">
        <v>1</v>
      </c>
      <c r="F46" s="2" t="s">
        <v>0</v>
      </c>
      <c r="J46" s="2" t="s">
        <v>2</v>
      </c>
    </row>
    <row r="47" spans="2:12" x14ac:dyDescent="0.25">
      <c r="B47" s="219" t="s">
        <v>4</v>
      </c>
      <c r="C47" s="219"/>
      <c r="D47" s="219"/>
      <c r="E47" s="3"/>
      <c r="F47" s="219" t="s">
        <v>4</v>
      </c>
      <c r="G47" s="219"/>
      <c r="H47" s="219"/>
      <c r="J47" s="219" t="s">
        <v>4</v>
      </c>
      <c r="K47" s="219"/>
      <c r="L47" s="219"/>
    </row>
    <row r="48" spans="2:12" x14ac:dyDescent="0.25">
      <c r="B48" s="4" t="s">
        <v>33</v>
      </c>
      <c r="C48" s="4">
        <v>24.51</v>
      </c>
      <c r="D48" s="4">
        <f>24.51*2</f>
        <v>49.02</v>
      </c>
      <c r="F48" s="4" t="s">
        <v>33</v>
      </c>
      <c r="G48" s="4" t="s">
        <v>13</v>
      </c>
      <c r="H48" s="4">
        <f>24.51*2</f>
        <v>49.02</v>
      </c>
      <c r="J48" s="4" t="s">
        <v>33</v>
      </c>
      <c r="K48" s="4" t="s">
        <v>13</v>
      </c>
      <c r="L48" s="4">
        <f>24.51*2</f>
        <v>49.02</v>
      </c>
    </row>
    <row r="49" spans="2:15" x14ac:dyDescent="0.25">
      <c r="B49" s="4" t="s">
        <v>5</v>
      </c>
      <c r="C49" s="4" t="s">
        <v>6</v>
      </c>
      <c r="D49" s="5">
        <v>5.71</v>
      </c>
      <c r="F49" s="4" t="s">
        <v>5</v>
      </c>
      <c r="G49" s="4" t="s">
        <v>6</v>
      </c>
      <c r="H49" s="5">
        <v>5.71</v>
      </c>
      <c r="I49" s="7"/>
      <c r="J49" s="4" t="s">
        <v>5</v>
      </c>
      <c r="K49" s="4" t="s">
        <v>6</v>
      </c>
      <c r="L49" s="5">
        <v>5.71</v>
      </c>
      <c r="N49" s="7"/>
    </row>
    <row r="50" spans="2:15" x14ac:dyDescent="0.25">
      <c r="B50" s="4" t="s">
        <v>7</v>
      </c>
      <c r="C50" s="4"/>
      <c r="D50" s="5">
        <f>D49*D48</f>
        <v>279.9042</v>
      </c>
      <c r="F50" s="4" t="s">
        <v>7</v>
      </c>
      <c r="G50" s="4"/>
      <c r="H50" s="5">
        <f>H49*H48</f>
        <v>279.9042</v>
      </c>
      <c r="J50" s="4" t="s">
        <v>7</v>
      </c>
      <c r="K50" s="4"/>
      <c r="L50" s="5">
        <f>L49*L48</f>
        <v>279.9042</v>
      </c>
      <c r="O50" s="7"/>
    </row>
    <row r="51" spans="2:15" x14ac:dyDescent="0.25">
      <c r="B51" s="4" t="s">
        <v>8</v>
      </c>
      <c r="C51" s="4" t="s">
        <v>9</v>
      </c>
      <c r="D51" s="5">
        <f>6%*C39</f>
        <v>83.078400000000002</v>
      </c>
      <c r="F51" s="4" t="s">
        <v>8</v>
      </c>
      <c r="G51" s="4" t="s">
        <v>9</v>
      </c>
      <c r="H51" s="5">
        <f>6%*(F39+F41)</f>
        <v>112.1664</v>
      </c>
      <c r="I51" s="2" t="s">
        <v>3</v>
      </c>
      <c r="J51" s="4" t="s">
        <v>8</v>
      </c>
      <c r="K51" s="4" t="s">
        <v>9</v>
      </c>
      <c r="L51" s="5">
        <f>6%*I39</f>
        <v>228.63498431999997</v>
      </c>
      <c r="O51" s="7"/>
    </row>
    <row r="52" spans="2:15" x14ac:dyDescent="0.25">
      <c r="B52" s="4" t="s">
        <v>10</v>
      </c>
      <c r="C52" s="4"/>
      <c r="D52" s="5">
        <f>D50-D51</f>
        <v>196.82580000000002</v>
      </c>
      <c r="F52" s="4" t="s">
        <v>10</v>
      </c>
      <c r="G52" s="4"/>
      <c r="H52" s="5">
        <f>H50-H51</f>
        <v>167.73779999999999</v>
      </c>
      <c r="I52" s="2" t="s">
        <v>6</v>
      </c>
      <c r="J52" s="4" t="s">
        <v>10</v>
      </c>
      <c r="K52" s="4"/>
      <c r="L52" s="5">
        <f>L50-L51</f>
        <v>51.26921568000003</v>
      </c>
      <c r="O52" s="7"/>
    </row>
    <row r="53" spans="2:15" x14ac:dyDescent="0.25">
      <c r="B53" s="4" t="s">
        <v>11</v>
      </c>
      <c r="C53" s="4"/>
      <c r="D53" s="5">
        <v>0</v>
      </c>
      <c r="F53" s="4" t="s">
        <v>11</v>
      </c>
      <c r="G53" s="4"/>
      <c r="H53" s="5">
        <v>0</v>
      </c>
      <c r="I53" s="2" t="s">
        <v>6</v>
      </c>
      <c r="J53" s="4" t="s">
        <v>11</v>
      </c>
      <c r="K53" s="4"/>
      <c r="L53" s="5">
        <v>0</v>
      </c>
      <c r="O53" s="7"/>
    </row>
    <row r="54" spans="2:15" x14ac:dyDescent="0.25">
      <c r="B54" s="4" t="s">
        <v>12</v>
      </c>
      <c r="C54" s="4"/>
      <c r="D54" s="5">
        <f>D52</f>
        <v>196.82580000000002</v>
      </c>
      <c r="F54" s="4" t="s">
        <v>12</v>
      </c>
      <c r="G54" s="4"/>
      <c r="H54" s="5">
        <f>H52</f>
        <v>167.73779999999999</v>
      </c>
      <c r="I54" s="2" t="s">
        <v>6</v>
      </c>
      <c r="J54" s="4" t="s">
        <v>12</v>
      </c>
      <c r="K54" s="4"/>
      <c r="L54" s="5">
        <f>L52</f>
        <v>51.26921568000003</v>
      </c>
      <c r="O54" s="7"/>
    </row>
    <row r="55" spans="2:15" x14ac:dyDescent="0.25">
      <c r="E55" s="7"/>
      <c r="J55" s="7"/>
      <c r="O55" s="7"/>
    </row>
    <row r="56" spans="2:15" s="1" customFormat="1" x14ac:dyDescent="0.25">
      <c r="B56" s="1" t="s">
        <v>34</v>
      </c>
    </row>
    <row r="57" spans="2:15" x14ac:dyDescent="0.25">
      <c r="E57" s="7"/>
      <c r="J57" s="7"/>
      <c r="O57" s="7"/>
    </row>
    <row r="58" spans="2:15" x14ac:dyDescent="0.25">
      <c r="B58" s="2" t="s">
        <v>1</v>
      </c>
      <c r="E58" s="2" t="s">
        <v>0</v>
      </c>
      <c r="H58" s="2" t="s">
        <v>2</v>
      </c>
    </row>
    <row r="59" spans="2:15" x14ac:dyDescent="0.25">
      <c r="B59" s="219" t="s">
        <v>21</v>
      </c>
      <c r="C59" s="219"/>
      <c r="E59" s="219" t="s">
        <v>21</v>
      </c>
      <c r="F59" s="219"/>
      <c r="H59" s="219" t="s">
        <v>21</v>
      </c>
      <c r="I59" s="219"/>
      <c r="J59" s="7"/>
      <c r="O59" s="7"/>
    </row>
    <row r="60" spans="2:15" x14ac:dyDescent="0.25">
      <c r="B60" s="4" t="s">
        <v>35</v>
      </c>
      <c r="C60" s="8">
        <v>24.51</v>
      </c>
      <c r="D60" s="2" t="s">
        <v>6</v>
      </c>
      <c r="E60" s="4" t="s">
        <v>35</v>
      </c>
      <c r="F60" s="8">
        <v>24.51</v>
      </c>
      <c r="H60" s="4" t="s">
        <v>35</v>
      </c>
      <c r="I60" s="8">
        <v>24.51</v>
      </c>
      <c r="J60" s="7"/>
      <c r="O60" s="7"/>
    </row>
    <row r="61" spans="2:15" ht="16.5" customHeight="1" x14ac:dyDescent="0.25">
      <c r="B61" s="4" t="s">
        <v>81</v>
      </c>
      <c r="C61" s="5">
        <v>17.77</v>
      </c>
      <c r="E61" s="4" t="s">
        <v>81</v>
      </c>
      <c r="F61" s="5">
        <v>17.77</v>
      </c>
      <c r="H61" s="4" t="s">
        <v>81</v>
      </c>
      <c r="I61" s="5">
        <v>17.77</v>
      </c>
      <c r="J61" s="7"/>
      <c r="O61" s="7"/>
    </row>
    <row r="62" spans="2:15" x14ac:dyDescent="0.25">
      <c r="B62" s="4" t="s">
        <v>36</v>
      </c>
      <c r="C62" s="5">
        <f>1.19*24.51</f>
        <v>29.166900000000002</v>
      </c>
      <c r="E62" s="4" t="s">
        <v>36</v>
      </c>
      <c r="F62" s="5">
        <f>1.19*24.51</f>
        <v>29.166900000000002</v>
      </c>
      <c r="H62" s="4" t="s">
        <v>36</v>
      </c>
      <c r="I62" s="5">
        <f>1.19*24.51</f>
        <v>29.166900000000002</v>
      </c>
      <c r="J62" s="7"/>
      <c r="O62" s="7"/>
    </row>
    <row r="63" spans="2:15" x14ac:dyDescent="0.25">
      <c r="B63" s="4" t="s">
        <v>10</v>
      </c>
      <c r="C63" s="5">
        <f>(C60*C61)-C62</f>
        <v>406.37580000000003</v>
      </c>
      <c r="E63" s="4" t="s">
        <v>10</v>
      </c>
      <c r="F63" s="5">
        <f>(F60*F61)-F62</f>
        <v>406.37580000000003</v>
      </c>
      <c r="H63" s="4" t="s">
        <v>10</v>
      </c>
      <c r="I63" s="5">
        <f>(I60*I61)-I62</f>
        <v>406.37580000000003</v>
      </c>
      <c r="J63" s="7"/>
      <c r="O63" s="7"/>
    </row>
    <row r="64" spans="2:15" x14ac:dyDescent="0.25">
      <c r="B64" s="4" t="s">
        <v>11</v>
      </c>
      <c r="C64" s="5">
        <v>0</v>
      </c>
      <c r="E64" s="4" t="s">
        <v>11</v>
      </c>
      <c r="F64" s="5">
        <v>0</v>
      </c>
      <c r="H64" s="4" t="s">
        <v>11</v>
      </c>
      <c r="I64" s="5">
        <v>0</v>
      </c>
      <c r="J64" s="7"/>
      <c r="O64" s="7"/>
    </row>
    <row r="65" spans="2:15" x14ac:dyDescent="0.25">
      <c r="B65" s="4" t="s">
        <v>12</v>
      </c>
      <c r="C65" s="5">
        <f>C63</f>
        <v>406.37580000000003</v>
      </c>
      <c r="E65" s="4" t="s">
        <v>12</v>
      </c>
      <c r="F65" s="5">
        <f>F63</f>
        <v>406.37580000000003</v>
      </c>
      <c r="H65" s="4" t="s">
        <v>12</v>
      </c>
      <c r="I65" s="5">
        <f>I63</f>
        <v>406.37580000000003</v>
      </c>
      <c r="J65" s="7"/>
      <c r="O65" s="7"/>
    </row>
    <row r="66" spans="2:15" x14ac:dyDescent="0.25">
      <c r="E66" s="7"/>
      <c r="J66" s="7"/>
      <c r="O66" s="7"/>
    </row>
    <row r="67" spans="2:15" s="1" customFormat="1" x14ac:dyDescent="0.25">
      <c r="B67" s="1" t="s">
        <v>39</v>
      </c>
    </row>
    <row r="68" spans="2:15" x14ac:dyDescent="0.25">
      <c r="E68" s="7"/>
      <c r="J68" s="7"/>
      <c r="O68" s="7"/>
    </row>
    <row r="69" spans="2:15" x14ac:dyDescent="0.25">
      <c r="B69" s="2" t="s">
        <v>1</v>
      </c>
      <c r="E69" s="2" t="s">
        <v>0</v>
      </c>
      <c r="H69" s="2" t="s">
        <v>2</v>
      </c>
    </row>
    <row r="70" spans="2:15" x14ac:dyDescent="0.25">
      <c r="B70" s="192" t="s">
        <v>38</v>
      </c>
      <c r="C70" s="194"/>
      <c r="E70" s="192" t="s">
        <v>38</v>
      </c>
      <c r="F70" s="194"/>
      <c r="H70" s="192" t="s">
        <v>38</v>
      </c>
      <c r="I70" s="194"/>
      <c r="J70" s="7"/>
      <c r="O70" s="7"/>
    </row>
    <row r="71" spans="2:15" x14ac:dyDescent="0.25">
      <c r="B71" s="4" t="s">
        <v>37</v>
      </c>
      <c r="C71" s="4">
        <v>1</v>
      </c>
      <c r="D71" s="2" t="s">
        <v>6</v>
      </c>
      <c r="E71" s="4" t="s">
        <v>37</v>
      </c>
      <c r="F71" s="4">
        <v>1</v>
      </c>
      <c r="H71" s="4" t="s">
        <v>37</v>
      </c>
      <c r="I71" s="4">
        <v>1</v>
      </c>
      <c r="J71" s="7"/>
      <c r="O71" s="7"/>
    </row>
    <row r="72" spans="2:15" x14ac:dyDescent="0.25">
      <c r="B72" s="4" t="s">
        <v>80</v>
      </c>
      <c r="C72" s="5">
        <v>123.82</v>
      </c>
      <c r="E72" s="4" t="s">
        <v>80</v>
      </c>
      <c r="F72" s="5">
        <v>123.82</v>
      </c>
      <c r="H72" s="4" t="s">
        <v>80</v>
      </c>
      <c r="I72" s="5">
        <v>123.82</v>
      </c>
      <c r="J72" s="7"/>
      <c r="O72" s="7"/>
    </row>
    <row r="73" spans="2:15" x14ac:dyDescent="0.25">
      <c r="B73" s="4" t="s">
        <v>10</v>
      </c>
      <c r="C73" s="5">
        <f>C72</f>
        <v>123.82</v>
      </c>
      <c r="E73" s="4" t="s">
        <v>10</v>
      </c>
      <c r="F73" s="5">
        <f>F72</f>
        <v>123.82</v>
      </c>
      <c r="H73" s="4" t="s">
        <v>10</v>
      </c>
      <c r="I73" s="5">
        <f>I72</f>
        <v>123.82</v>
      </c>
      <c r="J73" s="7"/>
      <c r="O73" s="7"/>
    </row>
    <row r="74" spans="2:15" x14ac:dyDescent="0.25">
      <c r="B74" s="4" t="s">
        <v>11</v>
      </c>
      <c r="C74" s="5">
        <v>0</v>
      </c>
      <c r="E74" s="4" t="s">
        <v>11</v>
      </c>
      <c r="F74" s="5">
        <v>0</v>
      </c>
      <c r="H74" s="4" t="s">
        <v>11</v>
      </c>
      <c r="I74" s="5">
        <v>0</v>
      </c>
      <c r="J74" s="7"/>
      <c r="O74" s="7"/>
    </row>
    <row r="75" spans="2:15" x14ac:dyDescent="0.25">
      <c r="B75" s="4" t="s">
        <v>12</v>
      </c>
      <c r="C75" s="5">
        <v>115.72</v>
      </c>
      <c r="E75" s="4" t="s">
        <v>12</v>
      </c>
      <c r="F75" s="5">
        <v>115.72</v>
      </c>
      <c r="H75" s="4" t="s">
        <v>12</v>
      </c>
      <c r="I75" s="5">
        <v>115.72</v>
      </c>
      <c r="J75" s="7"/>
      <c r="O75" s="7"/>
    </row>
    <row r="76" spans="2:15" x14ac:dyDescent="0.25">
      <c r="E76" s="7"/>
      <c r="J76" s="7"/>
      <c r="O76" s="7"/>
    </row>
    <row r="77" spans="2:15" s="1" customFormat="1" x14ac:dyDescent="0.25">
      <c r="B77" s="1" t="s">
        <v>40</v>
      </c>
    </row>
    <row r="78" spans="2:15" x14ac:dyDescent="0.25">
      <c r="E78" s="7"/>
      <c r="J78" s="7"/>
      <c r="O78" s="7"/>
    </row>
    <row r="79" spans="2:15" x14ac:dyDescent="0.25">
      <c r="B79" s="2" t="s">
        <v>1</v>
      </c>
      <c r="E79" s="2" t="s">
        <v>0</v>
      </c>
      <c r="H79" s="2" t="s">
        <v>2</v>
      </c>
    </row>
    <row r="80" spans="2:15" x14ac:dyDescent="0.25">
      <c r="B80" s="219" t="s">
        <v>40</v>
      </c>
      <c r="C80" s="219"/>
      <c r="E80" s="219" t="s">
        <v>40</v>
      </c>
      <c r="F80" s="219"/>
      <c r="H80" s="219" t="s">
        <v>40</v>
      </c>
      <c r="I80" s="219"/>
      <c r="J80" s="7"/>
      <c r="O80" s="7"/>
    </row>
    <row r="81" spans="2:15" x14ac:dyDescent="0.25">
      <c r="B81" s="4" t="s">
        <v>37</v>
      </c>
      <c r="C81" s="4">
        <v>1</v>
      </c>
      <c r="E81" s="4" t="s">
        <v>37</v>
      </c>
      <c r="F81" s="4">
        <v>1</v>
      </c>
      <c r="H81" s="4" t="s">
        <v>37</v>
      </c>
      <c r="I81" s="4">
        <v>1</v>
      </c>
      <c r="J81" s="7"/>
      <c r="O81" s="7"/>
    </row>
    <row r="82" spans="2:15" x14ac:dyDescent="0.25">
      <c r="B82" s="4" t="s">
        <v>80</v>
      </c>
      <c r="C82" s="5">
        <v>13.67</v>
      </c>
      <c r="E82" s="4" t="s">
        <v>80</v>
      </c>
      <c r="F82" s="5">
        <v>13.67</v>
      </c>
      <c r="H82" s="4" t="s">
        <v>80</v>
      </c>
      <c r="I82" s="5">
        <v>13.67</v>
      </c>
      <c r="J82" s="7"/>
      <c r="O82" s="7"/>
    </row>
    <row r="83" spans="2:15" x14ac:dyDescent="0.25">
      <c r="B83" s="4" t="s">
        <v>8</v>
      </c>
      <c r="C83" s="5">
        <v>0</v>
      </c>
      <c r="E83" s="4" t="s">
        <v>8</v>
      </c>
      <c r="F83" s="5">
        <v>0</v>
      </c>
      <c r="H83" s="4" t="s">
        <v>8</v>
      </c>
      <c r="I83" s="5">
        <v>0</v>
      </c>
      <c r="J83" s="7"/>
      <c r="O83" s="7"/>
    </row>
    <row r="84" spans="2:15" x14ac:dyDescent="0.25">
      <c r="B84" s="4" t="s">
        <v>10</v>
      </c>
      <c r="C84" s="5">
        <v>13.67</v>
      </c>
      <c r="E84" s="4" t="s">
        <v>10</v>
      </c>
      <c r="F84" s="5">
        <v>13.67</v>
      </c>
      <c r="H84" s="4" t="s">
        <v>10</v>
      </c>
      <c r="I84" s="5">
        <v>13.67</v>
      </c>
      <c r="J84" s="7"/>
      <c r="O84" s="7"/>
    </row>
    <row r="85" spans="2:15" x14ac:dyDescent="0.25">
      <c r="B85" s="4" t="s">
        <v>11</v>
      </c>
      <c r="C85" s="5">
        <v>0</v>
      </c>
      <c r="E85" s="4" t="s">
        <v>11</v>
      </c>
      <c r="F85" s="5">
        <v>0</v>
      </c>
      <c r="H85" s="4" t="s">
        <v>11</v>
      </c>
      <c r="I85" s="5">
        <v>0</v>
      </c>
      <c r="J85" s="7"/>
      <c r="O85" s="7"/>
    </row>
    <row r="86" spans="2:15" x14ac:dyDescent="0.25">
      <c r="B86" s="4" t="s">
        <v>12</v>
      </c>
      <c r="C86" s="5">
        <f>C84</f>
        <v>13.67</v>
      </c>
      <c r="E86" s="4" t="s">
        <v>12</v>
      </c>
      <c r="F86" s="5">
        <f>F84</f>
        <v>13.67</v>
      </c>
      <c r="H86" s="4" t="s">
        <v>12</v>
      </c>
      <c r="I86" s="5">
        <f>I84</f>
        <v>13.67</v>
      </c>
      <c r="J86" s="7"/>
      <c r="O86" s="7"/>
    </row>
    <row r="87" spans="2:15" x14ac:dyDescent="0.25">
      <c r="E87" s="7"/>
      <c r="J87" s="7"/>
      <c r="O87" s="7"/>
    </row>
    <row r="88" spans="2:15" s="1" customFormat="1" x14ac:dyDescent="0.25">
      <c r="B88" s="1" t="s">
        <v>57</v>
      </c>
    </row>
    <row r="89" spans="2:15" x14ac:dyDescent="0.25">
      <c r="E89" s="7"/>
      <c r="J89" s="7"/>
      <c r="O89" s="7"/>
    </row>
    <row r="90" spans="2:15" x14ac:dyDescent="0.25">
      <c r="B90" s="2" t="s">
        <v>1</v>
      </c>
      <c r="E90" s="2" t="s">
        <v>0</v>
      </c>
      <c r="H90" s="2" t="s">
        <v>2</v>
      </c>
    </row>
    <row r="91" spans="2:15" ht="31.5" customHeight="1" x14ac:dyDescent="0.25">
      <c r="B91" s="286" t="s">
        <v>57</v>
      </c>
      <c r="C91" s="286"/>
      <c r="E91" s="286" t="s">
        <v>57</v>
      </c>
      <c r="F91" s="286"/>
      <c r="H91" s="286" t="s">
        <v>57</v>
      </c>
      <c r="I91" s="286"/>
      <c r="J91" s="7"/>
      <c r="O91" s="7"/>
    </row>
    <row r="92" spans="2:15" x14ac:dyDescent="0.25">
      <c r="B92" s="4" t="s">
        <v>37</v>
      </c>
      <c r="C92" s="4">
        <v>1</v>
      </c>
      <c r="E92" s="4" t="s">
        <v>37</v>
      </c>
      <c r="F92" s="4">
        <v>1</v>
      </c>
      <c r="H92" s="4" t="s">
        <v>37</v>
      </c>
      <c r="I92" s="4">
        <v>1</v>
      </c>
      <c r="J92" s="7"/>
      <c r="O92" s="7"/>
    </row>
    <row r="93" spans="2:15" x14ac:dyDescent="0.25">
      <c r="B93" s="4" t="s">
        <v>80</v>
      </c>
      <c r="C93" s="5">
        <v>29.96</v>
      </c>
      <c r="E93" s="4" t="s">
        <v>80</v>
      </c>
      <c r="F93" s="5">
        <v>29.96</v>
      </c>
      <c r="H93" s="4" t="s">
        <v>80</v>
      </c>
      <c r="I93" s="5">
        <v>29.96</v>
      </c>
      <c r="J93" s="7"/>
      <c r="O93" s="7"/>
    </row>
    <row r="94" spans="2:15" x14ac:dyDescent="0.25">
      <c r="B94" s="4" t="s">
        <v>8</v>
      </c>
      <c r="C94" s="5">
        <v>0</v>
      </c>
      <c r="E94" s="4" t="s">
        <v>8</v>
      </c>
      <c r="F94" s="5">
        <v>0</v>
      </c>
      <c r="H94" s="4" t="s">
        <v>8</v>
      </c>
      <c r="I94" s="5">
        <v>0</v>
      </c>
      <c r="J94" s="7"/>
      <c r="O94" s="7"/>
    </row>
    <row r="95" spans="2:15" x14ac:dyDescent="0.25">
      <c r="B95" s="4" t="s">
        <v>10</v>
      </c>
      <c r="C95" s="5">
        <f>C93</f>
        <v>29.96</v>
      </c>
      <c r="E95" s="4" t="s">
        <v>10</v>
      </c>
      <c r="F95" s="5">
        <f>F93</f>
        <v>29.96</v>
      </c>
      <c r="H95" s="4" t="s">
        <v>10</v>
      </c>
      <c r="I95" s="5">
        <f>I93</f>
        <v>29.96</v>
      </c>
      <c r="J95" s="7"/>
      <c r="O95" s="7"/>
    </row>
    <row r="96" spans="2:15" x14ac:dyDescent="0.25">
      <c r="B96" s="4" t="s">
        <v>11</v>
      </c>
      <c r="C96" s="5">
        <v>0</v>
      </c>
      <c r="E96" s="4" t="s">
        <v>11</v>
      </c>
      <c r="F96" s="5">
        <v>0</v>
      </c>
      <c r="H96" s="4" t="s">
        <v>11</v>
      </c>
      <c r="I96" s="5">
        <v>0</v>
      </c>
      <c r="J96" s="7"/>
      <c r="O96" s="7"/>
    </row>
    <row r="97" spans="2:15" x14ac:dyDescent="0.25">
      <c r="B97" s="4" t="s">
        <v>12</v>
      </c>
      <c r="C97" s="5">
        <f>C95</f>
        <v>29.96</v>
      </c>
      <c r="E97" s="4" t="s">
        <v>12</v>
      </c>
      <c r="F97" s="5">
        <f>F95</f>
        <v>29.96</v>
      </c>
      <c r="H97" s="4" t="s">
        <v>12</v>
      </c>
      <c r="I97" s="5">
        <f>I95</f>
        <v>29.96</v>
      </c>
      <c r="J97" s="7"/>
      <c r="O97" s="7"/>
    </row>
    <row r="98" spans="2:15" x14ac:dyDescent="0.25">
      <c r="E98" s="7"/>
      <c r="J98" s="7"/>
      <c r="O98" s="7"/>
    </row>
    <row r="99" spans="2:15" x14ac:dyDescent="0.25">
      <c r="E99" s="7"/>
      <c r="J99" s="7"/>
      <c r="O99" s="7"/>
    </row>
    <row r="100" spans="2:15" s="1" customFormat="1" x14ac:dyDescent="0.25">
      <c r="B100" s="1" t="s">
        <v>24</v>
      </c>
    </row>
    <row r="101" spans="2:15" x14ac:dyDescent="0.25">
      <c r="E101" s="7"/>
      <c r="J101" s="7"/>
      <c r="O101" s="7"/>
    </row>
    <row r="102" spans="2:15" x14ac:dyDescent="0.25">
      <c r="B102" s="2" t="s">
        <v>1</v>
      </c>
      <c r="E102" s="2" t="s">
        <v>0</v>
      </c>
      <c r="H102" s="2" t="s">
        <v>2</v>
      </c>
    </row>
    <row r="103" spans="2:15" x14ac:dyDescent="0.25">
      <c r="B103" s="219" t="s">
        <v>24</v>
      </c>
      <c r="C103" s="219"/>
      <c r="E103" s="219" t="s">
        <v>24</v>
      </c>
      <c r="F103" s="219"/>
      <c r="H103" s="219" t="s">
        <v>24</v>
      </c>
      <c r="I103" s="219"/>
      <c r="J103" s="7"/>
      <c r="O103" s="7"/>
    </row>
    <row r="104" spans="2:15" x14ac:dyDescent="0.25">
      <c r="B104" s="4" t="s">
        <v>41</v>
      </c>
      <c r="C104" s="4">
        <v>1</v>
      </c>
      <c r="D104" s="2" t="s">
        <v>6</v>
      </c>
      <c r="E104" s="4" t="s">
        <v>41</v>
      </c>
      <c r="F104" s="4">
        <v>1</v>
      </c>
      <c r="H104" s="4" t="s">
        <v>41</v>
      </c>
      <c r="I104" s="4">
        <v>1</v>
      </c>
      <c r="J104" s="7"/>
      <c r="O104" s="7"/>
    </row>
    <row r="105" spans="2:15" ht="31.5" x14ac:dyDescent="0.25">
      <c r="B105" s="6" t="s">
        <v>82</v>
      </c>
      <c r="C105" s="5">
        <f>1212*0.2</f>
        <v>242.4</v>
      </c>
      <c r="E105" s="6" t="s">
        <v>82</v>
      </c>
      <c r="F105" s="5">
        <f>1212*0.2</f>
        <v>242.4</v>
      </c>
      <c r="H105" s="6" t="s">
        <v>82</v>
      </c>
      <c r="I105" s="5">
        <f>1212*0.2</f>
        <v>242.4</v>
      </c>
      <c r="J105" s="7"/>
      <c r="O105" s="7"/>
    </row>
    <row r="106" spans="2:15" x14ac:dyDescent="0.25">
      <c r="B106" s="4" t="s">
        <v>42</v>
      </c>
      <c r="C106" s="9">
        <v>6.1000000000000004E-3</v>
      </c>
      <c r="E106" s="4" t="s">
        <v>42</v>
      </c>
      <c r="F106" s="9">
        <v>6.1000000000000004E-3</v>
      </c>
      <c r="H106" s="4" t="s">
        <v>42</v>
      </c>
      <c r="I106" s="9">
        <v>6.1000000000000004E-3</v>
      </c>
      <c r="J106" s="7"/>
      <c r="O106" s="7"/>
    </row>
    <row r="107" spans="2:15" x14ac:dyDescent="0.25">
      <c r="B107" s="4" t="s">
        <v>12</v>
      </c>
      <c r="C107" s="5">
        <f>C105*C106</f>
        <v>1.4786400000000002</v>
      </c>
      <c r="E107" s="4" t="s">
        <v>12</v>
      </c>
      <c r="F107" s="5">
        <f>F105*F106</f>
        <v>1.4786400000000002</v>
      </c>
      <c r="H107" s="4" t="s">
        <v>12</v>
      </c>
      <c r="I107" s="5">
        <f>I105*I106</f>
        <v>1.4786400000000002</v>
      </c>
      <c r="J107" s="7"/>
      <c r="O107" s="7"/>
    </row>
    <row r="108" spans="2:15" x14ac:dyDescent="0.25">
      <c r="E108" s="7"/>
      <c r="J108" s="7"/>
      <c r="O108" s="7"/>
    </row>
    <row r="109" spans="2:15" s="1" customFormat="1" x14ac:dyDescent="0.25">
      <c r="B109" s="1" t="s">
        <v>43</v>
      </c>
    </row>
    <row r="110" spans="2:15" s="10" customFormat="1" x14ac:dyDescent="0.25">
      <c r="E110" s="11"/>
      <c r="J110" s="11"/>
      <c r="O110" s="11"/>
    </row>
    <row r="111" spans="2:15" x14ac:dyDescent="0.25">
      <c r="B111" s="2" t="s">
        <v>1</v>
      </c>
      <c r="E111" s="2" t="s">
        <v>0</v>
      </c>
      <c r="H111" s="2" t="s">
        <v>2</v>
      </c>
    </row>
    <row r="112" spans="2:15" ht="15.75" customHeight="1" x14ac:dyDescent="0.25">
      <c r="B112" s="219" t="s">
        <v>43</v>
      </c>
      <c r="C112" s="219"/>
      <c r="E112" s="219" t="s">
        <v>43</v>
      </c>
      <c r="F112" s="219"/>
      <c r="H112" s="219" t="s">
        <v>43</v>
      </c>
      <c r="I112" s="219"/>
      <c r="J112" s="7"/>
      <c r="O112" s="7"/>
    </row>
    <row r="113" spans="2:18" ht="30" customHeight="1" x14ac:dyDescent="0.25">
      <c r="B113" s="300" t="s">
        <v>83</v>
      </c>
      <c r="C113" s="300"/>
      <c r="E113" s="300" t="s">
        <v>83</v>
      </c>
      <c r="F113" s="300"/>
      <c r="H113" s="300" t="s">
        <v>83</v>
      </c>
      <c r="I113" s="300"/>
      <c r="J113" s="7"/>
      <c r="O113" s="7"/>
    </row>
    <row r="114" spans="2:18" x14ac:dyDescent="0.25">
      <c r="B114" s="4" t="s">
        <v>44</v>
      </c>
      <c r="C114" s="12">
        <v>0.12</v>
      </c>
      <c r="E114" s="4" t="s">
        <v>44</v>
      </c>
      <c r="F114" s="12">
        <v>0.12</v>
      </c>
      <c r="H114" s="4" t="s">
        <v>44</v>
      </c>
      <c r="I114" s="12">
        <v>0.12</v>
      </c>
      <c r="J114" s="7"/>
      <c r="O114" s="7"/>
    </row>
    <row r="115" spans="2:18" x14ac:dyDescent="0.25">
      <c r="B115" s="4" t="s">
        <v>12</v>
      </c>
      <c r="C115" s="5">
        <v>397.68</v>
      </c>
      <c r="E115" s="4" t="s">
        <v>12</v>
      </c>
      <c r="F115" s="5">
        <v>397.68</v>
      </c>
      <c r="H115" s="4" t="s">
        <v>12</v>
      </c>
      <c r="I115" s="5">
        <v>397.68</v>
      </c>
      <c r="J115" s="7"/>
      <c r="O115" s="7"/>
    </row>
    <row r="116" spans="2:18" x14ac:dyDescent="0.25">
      <c r="E116" s="7"/>
      <c r="J116" s="7"/>
      <c r="O116" s="7"/>
    </row>
    <row r="117" spans="2:18" s="1" customFormat="1" x14ac:dyDescent="0.25">
      <c r="B117" s="1" t="s">
        <v>43</v>
      </c>
    </row>
    <row r="118" spans="2:18" s="10" customFormat="1" x14ac:dyDescent="0.25">
      <c r="E118" s="11"/>
      <c r="J118" s="11"/>
      <c r="O118" s="11"/>
    </row>
    <row r="119" spans="2:18" x14ac:dyDescent="0.25">
      <c r="B119" s="2" t="s">
        <v>1</v>
      </c>
      <c r="E119" s="2" t="s">
        <v>0</v>
      </c>
      <c r="H119" s="2" t="s">
        <v>2</v>
      </c>
    </row>
    <row r="120" spans="2:18" x14ac:dyDescent="0.25">
      <c r="B120" s="219" t="s">
        <v>55</v>
      </c>
      <c r="C120" s="219"/>
      <c r="E120" s="219" t="s">
        <v>55</v>
      </c>
      <c r="F120" s="219"/>
      <c r="H120" s="219" t="s">
        <v>55</v>
      </c>
      <c r="I120" s="219"/>
      <c r="J120" s="7"/>
      <c r="O120" s="7"/>
    </row>
    <row r="121" spans="2:18" x14ac:dyDescent="0.25">
      <c r="B121" s="4" t="s">
        <v>53</v>
      </c>
      <c r="C121" s="5">
        <v>145.25</v>
      </c>
      <c r="E121" s="4" t="s">
        <v>53</v>
      </c>
      <c r="F121" s="5">
        <v>145.25</v>
      </c>
      <c r="H121" s="4" t="s">
        <v>53</v>
      </c>
      <c r="I121" s="5">
        <v>145.25</v>
      </c>
      <c r="J121" s="7"/>
      <c r="O121" s="7"/>
    </row>
    <row r="122" spans="2:18" x14ac:dyDescent="0.25">
      <c r="B122" s="4" t="s">
        <v>54</v>
      </c>
      <c r="C122" s="5">
        <f>C121*2</f>
        <v>290.5</v>
      </c>
      <c r="E122" s="4" t="s">
        <v>54</v>
      </c>
      <c r="F122" s="5">
        <f>F121*2</f>
        <v>290.5</v>
      </c>
      <c r="H122" s="4" t="s">
        <v>54</v>
      </c>
      <c r="I122" s="5">
        <f>I121*2</f>
        <v>290.5</v>
      </c>
      <c r="J122" s="7"/>
      <c r="O122" s="7"/>
    </row>
    <row r="123" spans="2:18" x14ac:dyDescent="0.25">
      <c r="E123" s="7"/>
      <c r="J123" s="7"/>
      <c r="O123" s="7"/>
    </row>
    <row r="124" spans="2:18" s="1" customFormat="1" x14ac:dyDescent="0.25">
      <c r="B124" s="1" t="s">
        <v>43</v>
      </c>
    </row>
    <row r="125" spans="2:18" x14ac:dyDescent="0.25">
      <c r="E125" s="7"/>
      <c r="J125" s="7"/>
      <c r="O125" s="7"/>
    </row>
    <row r="126" spans="2:18" x14ac:dyDescent="0.25">
      <c r="B126" s="2" t="s">
        <v>1</v>
      </c>
      <c r="H126" s="2" t="s">
        <v>0</v>
      </c>
      <c r="N126" s="2" t="s">
        <v>2</v>
      </c>
    </row>
    <row r="127" spans="2:18" x14ac:dyDescent="0.25">
      <c r="B127" s="192" t="s">
        <v>27</v>
      </c>
      <c r="C127" s="193"/>
      <c r="D127" s="193"/>
      <c r="E127" s="193"/>
      <c r="F127" s="194"/>
      <c r="H127" s="192" t="s">
        <v>27</v>
      </c>
      <c r="I127" s="193"/>
      <c r="J127" s="193"/>
      <c r="K127" s="193"/>
      <c r="L127" s="194"/>
      <c r="N127" s="192" t="s">
        <v>27</v>
      </c>
      <c r="O127" s="193"/>
      <c r="P127" s="193"/>
      <c r="Q127" s="193"/>
      <c r="R127" s="194"/>
    </row>
    <row r="128" spans="2:18" x14ac:dyDescent="0.25">
      <c r="B128" s="285" t="s">
        <v>84</v>
      </c>
      <c r="C128" s="285"/>
      <c r="D128" s="285"/>
      <c r="E128" s="285"/>
      <c r="F128" s="285"/>
      <c r="H128" s="285" t="s">
        <v>84</v>
      </c>
      <c r="I128" s="285"/>
      <c r="J128" s="285"/>
      <c r="K128" s="285"/>
      <c r="L128" s="285"/>
      <c r="N128" s="285" t="s">
        <v>84</v>
      </c>
      <c r="O128" s="285"/>
      <c r="P128" s="285"/>
      <c r="Q128" s="285"/>
      <c r="R128" s="285"/>
    </row>
    <row r="129" spans="2:18" ht="47.25" x14ac:dyDescent="0.25">
      <c r="B129" s="13" t="s">
        <v>16</v>
      </c>
      <c r="C129" s="13" t="s">
        <v>51</v>
      </c>
      <c r="D129" s="13" t="s">
        <v>45</v>
      </c>
      <c r="E129" s="13" t="s">
        <v>46</v>
      </c>
      <c r="F129" s="14" t="s">
        <v>47</v>
      </c>
      <c r="H129" s="13" t="s">
        <v>16</v>
      </c>
      <c r="I129" s="13" t="s">
        <v>51</v>
      </c>
      <c r="J129" s="13" t="s">
        <v>45</v>
      </c>
      <c r="K129" s="13" t="s">
        <v>46</v>
      </c>
      <c r="L129" s="14" t="s">
        <v>47</v>
      </c>
      <c r="N129" s="13" t="s">
        <v>16</v>
      </c>
      <c r="O129" s="13" t="s">
        <v>51</v>
      </c>
      <c r="P129" s="13" t="s">
        <v>45</v>
      </c>
      <c r="Q129" s="13" t="s">
        <v>46</v>
      </c>
      <c r="R129" s="14" t="s">
        <v>47</v>
      </c>
    </row>
    <row r="130" spans="2:18" x14ac:dyDescent="0.25">
      <c r="B130" s="4" t="s">
        <v>56</v>
      </c>
      <c r="C130" s="4"/>
      <c r="D130" s="4" t="s">
        <v>3</v>
      </c>
      <c r="E130" s="4"/>
      <c r="F130" s="5">
        <v>48.94</v>
      </c>
      <c r="H130" s="4" t="s">
        <v>56</v>
      </c>
      <c r="I130" s="4"/>
      <c r="J130" s="4" t="s">
        <v>3</v>
      </c>
      <c r="K130" s="4"/>
      <c r="L130" s="5">
        <v>48.94</v>
      </c>
      <c r="N130" s="4" t="s">
        <v>48</v>
      </c>
      <c r="O130" s="4"/>
      <c r="P130" s="4" t="s">
        <v>3</v>
      </c>
      <c r="Q130" s="4"/>
      <c r="R130" s="5">
        <v>48.09</v>
      </c>
    </row>
    <row r="131" spans="2:18" x14ac:dyDescent="0.25">
      <c r="B131" s="4" t="s">
        <v>49</v>
      </c>
      <c r="C131" s="4"/>
      <c r="D131" s="4" t="s">
        <v>3</v>
      </c>
      <c r="E131" s="4"/>
      <c r="F131" s="5">
        <v>18.86</v>
      </c>
      <c r="H131" s="4" t="s">
        <v>49</v>
      </c>
      <c r="I131" s="4"/>
      <c r="J131" s="4" t="s">
        <v>3</v>
      </c>
      <c r="K131" s="4"/>
      <c r="L131" s="5">
        <v>18.86</v>
      </c>
      <c r="N131" s="4" t="s">
        <v>49</v>
      </c>
      <c r="O131" s="4"/>
      <c r="P131" s="4" t="s">
        <v>3</v>
      </c>
      <c r="Q131" s="4"/>
      <c r="R131" s="5">
        <v>18.86</v>
      </c>
    </row>
    <row r="132" spans="2:18" x14ac:dyDescent="0.25">
      <c r="B132" s="180" t="s">
        <v>10</v>
      </c>
      <c r="C132" s="181"/>
      <c r="D132" s="181"/>
      <c r="E132" s="182"/>
      <c r="F132" s="5">
        <f>F130+F131</f>
        <v>67.8</v>
      </c>
      <c r="H132" s="180" t="s">
        <v>10</v>
      </c>
      <c r="I132" s="181"/>
      <c r="J132" s="181"/>
      <c r="K132" s="182"/>
      <c r="L132" s="5">
        <f>L130+L131</f>
        <v>67.8</v>
      </c>
      <c r="N132" s="180" t="s">
        <v>10</v>
      </c>
      <c r="O132" s="181"/>
      <c r="P132" s="181"/>
      <c r="Q132" s="182"/>
      <c r="R132" s="5">
        <f>R130+R131</f>
        <v>66.95</v>
      </c>
    </row>
    <row r="133" spans="2:18" x14ac:dyDescent="0.25">
      <c r="B133" s="180" t="s">
        <v>50</v>
      </c>
      <c r="C133" s="181" t="s">
        <v>6</v>
      </c>
      <c r="D133" s="181" t="s">
        <v>6</v>
      </c>
      <c r="E133" s="182"/>
      <c r="F133" s="5">
        <v>0</v>
      </c>
      <c r="H133" s="180" t="s">
        <v>50</v>
      </c>
      <c r="I133" s="181" t="s">
        <v>6</v>
      </c>
      <c r="J133" s="181" t="s">
        <v>6</v>
      </c>
      <c r="K133" s="182"/>
      <c r="L133" s="5">
        <v>0</v>
      </c>
      <c r="N133" s="180" t="s">
        <v>50</v>
      </c>
      <c r="O133" s="181" t="s">
        <v>6</v>
      </c>
      <c r="P133" s="181" t="s">
        <v>6</v>
      </c>
      <c r="Q133" s="182"/>
      <c r="R133" s="5">
        <v>0</v>
      </c>
    </row>
    <row r="134" spans="2:18" x14ac:dyDescent="0.25">
      <c r="B134" s="180" t="s">
        <v>12</v>
      </c>
      <c r="C134" s="181" t="s">
        <v>6</v>
      </c>
      <c r="D134" s="181" t="s">
        <v>6</v>
      </c>
      <c r="E134" s="182"/>
      <c r="F134" s="5">
        <f>F132</f>
        <v>67.8</v>
      </c>
      <c r="H134" s="180" t="s">
        <v>12</v>
      </c>
      <c r="I134" s="181" t="s">
        <v>6</v>
      </c>
      <c r="J134" s="181" t="s">
        <v>6</v>
      </c>
      <c r="K134" s="182"/>
      <c r="L134" s="5">
        <f>L132</f>
        <v>67.8</v>
      </c>
      <c r="N134" s="180" t="s">
        <v>12</v>
      </c>
      <c r="O134" s="181" t="s">
        <v>6</v>
      </c>
      <c r="P134" s="181" t="s">
        <v>6</v>
      </c>
      <c r="Q134" s="182"/>
      <c r="R134" s="5">
        <f>R132</f>
        <v>66.95</v>
      </c>
    </row>
    <row r="135" spans="2:18" x14ac:dyDescent="0.25">
      <c r="E135" s="7"/>
      <c r="J135" s="7"/>
      <c r="O135" s="7"/>
    </row>
    <row r="136" spans="2:18" s="1" customFormat="1" x14ac:dyDescent="0.25">
      <c r="B136" s="1" t="s">
        <v>15</v>
      </c>
    </row>
    <row r="138" spans="2:18" x14ac:dyDescent="0.25">
      <c r="B138" s="217" t="s">
        <v>1</v>
      </c>
      <c r="C138" s="217"/>
      <c r="E138" s="2" t="s">
        <v>0</v>
      </c>
      <c r="H138" s="2" t="s">
        <v>2</v>
      </c>
    </row>
    <row r="139" spans="2:18" x14ac:dyDescent="0.25">
      <c r="B139" s="219" t="s">
        <v>15</v>
      </c>
      <c r="C139" s="219" t="s">
        <v>6</v>
      </c>
      <c r="E139" s="219" t="s">
        <v>15</v>
      </c>
      <c r="F139" s="219" t="s">
        <v>6</v>
      </c>
      <c r="H139" s="219" t="s">
        <v>15</v>
      </c>
      <c r="I139" s="219" t="s">
        <v>6</v>
      </c>
    </row>
    <row r="140" spans="2:18" x14ac:dyDescent="0.25">
      <c r="B140" s="4" t="s">
        <v>16</v>
      </c>
      <c r="C140" s="15" t="s">
        <v>17</v>
      </c>
      <c r="E140" s="4" t="s">
        <v>16</v>
      </c>
      <c r="F140" s="15" t="s">
        <v>17</v>
      </c>
      <c r="H140" s="4" t="s">
        <v>16</v>
      </c>
      <c r="I140" s="15" t="s">
        <v>17</v>
      </c>
    </row>
    <row r="141" spans="2:18" x14ac:dyDescent="0.25">
      <c r="B141" s="4" t="s">
        <v>18</v>
      </c>
      <c r="C141" s="5">
        <f>C39</f>
        <v>1384.64</v>
      </c>
      <c r="E141" s="4" t="s">
        <v>18</v>
      </c>
      <c r="F141" s="5">
        <f>F39</f>
        <v>1384.64</v>
      </c>
      <c r="H141" s="4" t="s">
        <v>18</v>
      </c>
      <c r="I141" s="5">
        <f>I39</f>
        <v>3810.5830719999994</v>
      </c>
    </row>
    <row r="142" spans="2:18" x14ac:dyDescent="0.25">
      <c r="B142" s="4" t="s">
        <v>19</v>
      </c>
      <c r="C142" s="5">
        <f>C40</f>
        <v>947.69607840000015</v>
      </c>
      <c r="E142" s="4" t="s">
        <v>19</v>
      </c>
      <c r="F142" s="5">
        <f>F40</f>
        <v>1279.5101664000001</v>
      </c>
      <c r="H142" s="4" t="s">
        <v>19</v>
      </c>
      <c r="I142" s="5">
        <f>I40</f>
        <v>2608.0964248843197</v>
      </c>
    </row>
    <row r="143" spans="2:18" x14ac:dyDescent="0.25">
      <c r="B143" s="4" t="s">
        <v>20</v>
      </c>
      <c r="C143" s="5">
        <v>0</v>
      </c>
      <c r="E143" s="4" t="s">
        <v>76</v>
      </c>
      <c r="F143" s="5">
        <f>F41</f>
        <v>484.8</v>
      </c>
      <c r="H143" s="4" t="s">
        <v>20</v>
      </c>
      <c r="I143" s="5">
        <v>0</v>
      </c>
    </row>
    <row r="144" spans="2:18" x14ac:dyDescent="0.25">
      <c r="B144" s="4" t="s">
        <v>4</v>
      </c>
      <c r="C144" s="5">
        <f>D54</f>
        <v>196.82580000000002</v>
      </c>
      <c r="E144" s="4" t="s">
        <v>20</v>
      </c>
      <c r="F144" s="5">
        <v>0</v>
      </c>
      <c r="H144" s="4" t="s">
        <v>4</v>
      </c>
      <c r="I144" s="5">
        <f>L54</f>
        <v>51.26921568000003</v>
      </c>
    </row>
    <row r="145" spans="2:9" x14ac:dyDescent="0.25">
      <c r="B145" s="4" t="s">
        <v>21</v>
      </c>
      <c r="C145" s="5">
        <f>C65</f>
        <v>406.37580000000003</v>
      </c>
      <c r="E145" s="4" t="s">
        <v>4</v>
      </c>
      <c r="F145" s="5">
        <f>H54</f>
        <v>167.73779999999999</v>
      </c>
      <c r="H145" s="4" t="s">
        <v>21</v>
      </c>
      <c r="I145" s="5">
        <f>I65</f>
        <v>406.37580000000003</v>
      </c>
    </row>
    <row r="146" spans="2:9" x14ac:dyDescent="0.25">
      <c r="B146" s="4" t="s">
        <v>22</v>
      </c>
      <c r="C146" s="5">
        <f>C75</f>
        <v>115.72</v>
      </c>
      <c r="E146" s="4" t="s">
        <v>21</v>
      </c>
      <c r="F146" s="5">
        <f>F65</f>
        <v>406.37580000000003</v>
      </c>
      <c r="H146" s="4" t="s">
        <v>22</v>
      </c>
      <c r="I146" s="5">
        <f>I75</f>
        <v>115.72</v>
      </c>
    </row>
    <row r="147" spans="2:9" x14ac:dyDescent="0.25">
      <c r="B147" s="4" t="s">
        <v>23</v>
      </c>
      <c r="C147" s="5">
        <f>C86</f>
        <v>13.67</v>
      </c>
      <c r="E147" s="4" t="s">
        <v>22</v>
      </c>
      <c r="F147" s="5">
        <f>F75</f>
        <v>115.72</v>
      </c>
      <c r="H147" s="4" t="s">
        <v>23</v>
      </c>
      <c r="I147" s="5">
        <f>I86</f>
        <v>13.67</v>
      </c>
    </row>
    <row r="148" spans="2:9" x14ac:dyDescent="0.25">
      <c r="B148" s="4" t="s">
        <v>23</v>
      </c>
      <c r="C148" s="5">
        <f>C97</f>
        <v>29.96</v>
      </c>
      <c r="E148" s="4" t="s">
        <v>23</v>
      </c>
      <c r="F148" s="5">
        <f>F86</f>
        <v>13.67</v>
      </c>
      <c r="H148" s="4" t="s">
        <v>23</v>
      </c>
      <c r="I148" s="5">
        <f>I97</f>
        <v>29.96</v>
      </c>
    </row>
    <row r="149" spans="2:9" x14ac:dyDescent="0.25">
      <c r="B149" s="4" t="s">
        <v>24</v>
      </c>
      <c r="C149" s="5">
        <f>C107</f>
        <v>1.4786400000000002</v>
      </c>
      <c r="E149" s="4" t="s">
        <v>23</v>
      </c>
      <c r="F149" s="5">
        <f>F97</f>
        <v>29.96</v>
      </c>
      <c r="H149" s="4" t="s">
        <v>24</v>
      </c>
      <c r="I149" s="5">
        <f>I107</f>
        <v>1.4786400000000002</v>
      </c>
    </row>
    <row r="150" spans="2:9" x14ac:dyDescent="0.25">
      <c r="B150" s="4" t="s">
        <v>25</v>
      </c>
      <c r="C150" s="5">
        <f>C115</f>
        <v>397.68</v>
      </c>
      <c r="E150" s="4" t="s">
        <v>24</v>
      </c>
      <c r="F150" s="5">
        <f>F107</f>
        <v>1.4786400000000002</v>
      </c>
      <c r="H150" s="4" t="s">
        <v>25</v>
      </c>
      <c r="I150" s="5">
        <f>I115</f>
        <v>397.68</v>
      </c>
    </row>
    <row r="151" spans="2:9" x14ac:dyDescent="0.25">
      <c r="B151" s="4" t="s">
        <v>26</v>
      </c>
      <c r="C151" s="5">
        <f>C121</f>
        <v>145.25</v>
      </c>
      <c r="E151" s="4" t="s">
        <v>25</v>
      </c>
      <c r="F151" s="5">
        <f>F115</f>
        <v>397.68</v>
      </c>
      <c r="H151" s="4" t="s">
        <v>26</v>
      </c>
      <c r="I151" s="5">
        <f>I121</f>
        <v>145.25</v>
      </c>
    </row>
    <row r="152" spans="2:9" x14ac:dyDescent="0.25">
      <c r="B152" s="4" t="s">
        <v>27</v>
      </c>
      <c r="C152" s="5">
        <f>F134</f>
        <v>67.8</v>
      </c>
      <c r="E152" s="4" t="s">
        <v>26</v>
      </c>
      <c r="F152" s="5">
        <f>F121</f>
        <v>145.25</v>
      </c>
      <c r="H152" s="4" t="s">
        <v>27</v>
      </c>
      <c r="I152" s="5">
        <f>R134</f>
        <v>66.95</v>
      </c>
    </row>
    <row r="153" spans="2:9" x14ac:dyDescent="0.25">
      <c r="B153" s="30" t="s">
        <v>28</v>
      </c>
      <c r="C153" s="31">
        <f>SUM(C141:C152)</f>
        <v>3707.0963183999997</v>
      </c>
      <c r="E153" s="4" t="s">
        <v>27</v>
      </c>
      <c r="F153" s="5">
        <f>L134</f>
        <v>67.8</v>
      </c>
      <c r="H153" s="30" t="s">
        <v>28</v>
      </c>
      <c r="I153" s="31">
        <f>SUM(I141:I152)</f>
        <v>7647.0331525643196</v>
      </c>
    </row>
    <row r="154" spans="2:9" x14ac:dyDescent="0.25">
      <c r="E154" s="30" t="s">
        <v>28</v>
      </c>
      <c r="F154" s="31">
        <f>SUM(F141:F153)</f>
        <v>4494.6224064000007</v>
      </c>
    </row>
    <row r="155" spans="2:9" x14ac:dyDescent="0.25">
      <c r="E155" s="35"/>
      <c r="F155" s="36"/>
    </row>
    <row r="156" spans="2:9" x14ac:dyDescent="0.25">
      <c r="B156" s="16"/>
      <c r="C156" s="16"/>
      <c r="D156" s="16"/>
      <c r="F156" s="16"/>
      <c r="G156" s="16"/>
    </row>
    <row r="157" spans="2:9" x14ac:dyDescent="0.25">
      <c r="B157" s="16"/>
      <c r="C157" s="16"/>
      <c r="D157" s="16"/>
      <c r="E157" s="16"/>
      <c r="F157" s="16"/>
      <c r="G157" s="16"/>
    </row>
    <row r="158" spans="2:9" x14ac:dyDescent="0.25">
      <c r="B158" s="16"/>
      <c r="C158" s="16"/>
      <c r="D158" s="16"/>
      <c r="E158" s="16"/>
      <c r="F158" s="16" t="s">
        <v>3</v>
      </c>
      <c r="G158" s="16"/>
    </row>
    <row r="159" spans="2:9" x14ac:dyDescent="0.25">
      <c r="B159" s="16"/>
      <c r="C159" s="16"/>
      <c r="D159" s="16"/>
      <c r="E159" s="16"/>
      <c r="F159" s="16"/>
      <c r="G159" s="16"/>
    </row>
    <row r="160" spans="2:9" x14ac:dyDescent="0.25">
      <c r="B160" s="16"/>
      <c r="C160" s="16"/>
      <c r="D160" s="16"/>
      <c r="E160" s="16"/>
      <c r="F160" s="16"/>
      <c r="G160" s="16"/>
    </row>
    <row r="161" spans="2:7" x14ac:dyDescent="0.25">
      <c r="B161" s="16"/>
      <c r="C161" s="16"/>
      <c r="D161" s="16"/>
      <c r="E161" s="16"/>
      <c r="F161" s="16"/>
      <c r="G161" s="16"/>
    </row>
    <row r="162" spans="2:7" x14ac:dyDescent="0.25">
      <c r="B162" s="16"/>
      <c r="C162" s="16"/>
      <c r="D162" s="16"/>
      <c r="E162" s="16"/>
      <c r="F162" s="16"/>
      <c r="G162" s="16"/>
    </row>
    <row r="163" spans="2:7" x14ac:dyDescent="0.25">
      <c r="B163" s="16"/>
      <c r="C163" s="16"/>
      <c r="D163" s="16"/>
      <c r="E163" s="16"/>
      <c r="F163" s="16"/>
      <c r="G163" s="16"/>
    </row>
    <row r="164" spans="2:7" x14ac:dyDescent="0.25">
      <c r="B164" s="16"/>
      <c r="C164" s="16"/>
      <c r="D164" s="16"/>
      <c r="E164" s="16"/>
      <c r="F164" s="16"/>
      <c r="G164" s="16"/>
    </row>
    <row r="165" spans="2:7" x14ac:dyDescent="0.25">
      <c r="B165" s="16"/>
      <c r="C165" s="16"/>
      <c r="D165" s="16"/>
      <c r="E165" s="16"/>
      <c r="F165" s="16"/>
      <c r="G165" s="16"/>
    </row>
    <row r="166" spans="2:7" x14ac:dyDescent="0.25">
      <c r="B166" s="16"/>
      <c r="C166" s="16"/>
      <c r="D166" s="16"/>
      <c r="E166" s="16"/>
      <c r="F166" s="16"/>
      <c r="G166" s="16"/>
    </row>
    <row r="167" spans="2:7" x14ac:dyDescent="0.25">
      <c r="B167" s="16"/>
      <c r="C167" s="16"/>
      <c r="D167" s="16"/>
      <c r="E167" s="16"/>
      <c r="F167" s="16"/>
      <c r="G167" s="16"/>
    </row>
    <row r="168" spans="2:7" x14ac:dyDescent="0.25">
      <c r="B168" s="16"/>
      <c r="C168" s="16"/>
      <c r="D168" s="16"/>
      <c r="E168" s="16"/>
      <c r="F168" s="16"/>
      <c r="G168" s="16"/>
    </row>
    <row r="169" spans="2:7" x14ac:dyDescent="0.25">
      <c r="B169" s="16"/>
      <c r="C169" s="16"/>
      <c r="D169" s="16"/>
      <c r="E169" s="16"/>
      <c r="F169" s="16"/>
      <c r="G169" s="16"/>
    </row>
    <row r="170" spans="2:7" x14ac:dyDescent="0.25">
      <c r="B170" s="16"/>
      <c r="C170" s="16"/>
      <c r="D170" s="16"/>
      <c r="E170" s="16"/>
      <c r="F170" s="16"/>
      <c r="G170" s="16"/>
    </row>
    <row r="171" spans="2:7" x14ac:dyDescent="0.25">
      <c r="B171" s="16"/>
      <c r="C171" s="16"/>
      <c r="D171" s="16"/>
      <c r="E171" s="16"/>
      <c r="F171" s="16"/>
      <c r="G171" s="16"/>
    </row>
    <row r="172" spans="2:7" x14ac:dyDescent="0.25">
      <c r="B172" s="16"/>
      <c r="C172" s="16"/>
      <c r="D172" s="16"/>
      <c r="E172" s="16"/>
      <c r="F172" s="16"/>
      <c r="G172" s="16"/>
    </row>
    <row r="173" spans="2:7" x14ac:dyDescent="0.25">
      <c r="B173" s="16"/>
      <c r="C173" s="16"/>
      <c r="D173" s="16"/>
      <c r="E173" s="16"/>
      <c r="F173" s="16"/>
      <c r="G173" s="16"/>
    </row>
    <row r="174" spans="2:7" x14ac:dyDescent="0.25">
      <c r="B174" s="16"/>
      <c r="C174" s="16"/>
      <c r="D174" s="16"/>
      <c r="E174" s="16"/>
      <c r="F174" s="16"/>
      <c r="G174" s="16"/>
    </row>
    <row r="175" spans="2:7" x14ac:dyDescent="0.25">
      <c r="B175" s="16"/>
      <c r="C175" s="16"/>
      <c r="D175" s="16"/>
      <c r="E175" s="16"/>
      <c r="F175" s="16"/>
      <c r="G175" s="16"/>
    </row>
    <row r="176" spans="2:7" x14ac:dyDescent="0.25">
      <c r="B176" s="16"/>
      <c r="C176" s="16"/>
      <c r="D176" s="16"/>
      <c r="E176" s="16"/>
      <c r="F176" s="16"/>
      <c r="G176" s="16"/>
    </row>
    <row r="177" spans="2:7" x14ac:dyDescent="0.25">
      <c r="B177" s="16"/>
      <c r="C177" s="16"/>
      <c r="D177" s="16"/>
      <c r="E177" s="16"/>
      <c r="F177" s="16"/>
      <c r="G177" s="16"/>
    </row>
    <row r="178" spans="2:7" x14ac:dyDescent="0.25">
      <c r="B178" s="16"/>
      <c r="C178" s="16"/>
      <c r="D178" s="16"/>
      <c r="E178" s="16"/>
      <c r="F178" s="16"/>
      <c r="G178" s="16"/>
    </row>
    <row r="179" spans="2:7" x14ac:dyDescent="0.25">
      <c r="B179" s="16"/>
      <c r="C179" s="16"/>
      <c r="D179" s="16"/>
      <c r="E179" s="16"/>
      <c r="F179" s="16"/>
      <c r="G179" s="16"/>
    </row>
    <row r="180" spans="2:7" x14ac:dyDescent="0.25">
      <c r="B180" s="16"/>
      <c r="C180" s="16"/>
      <c r="D180" s="16"/>
      <c r="E180" s="16"/>
      <c r="F180" s="16"/>
      <c r="G180" s="16"/>
    </row>
  </sheetData>
  <mergeCells count="82">
    <mergeCell ref="B29:E29"/>
    <mergeCell ref="B31:F31"/>
    <mergeCell ref="B23:G23"/>
    <mergeCell ref="C24:D24"/>
    <mergeCell ref="E24:F24"/>
    <mergeCell ref="B25:G25"/>
    <mergeCell ref="G26:G27"/>
    <mergeCell ref="B26:F27"/>
    <mergeCell ref="C22:D22"/>
    <mergeCell ref="E22:F22"/>
    <mergeCell ref="B13:G13"/>
    <mergeCell ref="B14:G14"/>
    <mergeCell ref="B15:G15"/>
    <mergeCell ref="C16:D16"/>
    <mergeCell ref="E16:F16"/>
    <mergeCell ref="B17:G17"/>
    <mergeCell ref="C18:D18"/>
    <mergeCell ref="E18:F18"/>
    <mergeCell ref="B19:G19"/>
    <mergeCell ref="B20:G20"/>
    <mergeCell ref="B21:G21"/>
    <mergeCell ref="B12:G12"/>
    <mergeCell ref="B1:G1"/>
    <mergeCell ref="B2:G2"/>
    <mergeCell ref="B3:G3"/>
    <mergeCell ref="B6:G6"/>
    <mergeCell ref="B7:G7"/>
    <mergeCell ref="B8:G8"/>
    <mergeCell ref="C9:D9"/>
    <mergeCell ref="E9:F9"/>
    <mergeCell ref="B10:G10"/>
    <mergeCell ref="C11:D11"/>
    <mergeCell ref="E11:F11"/>
    <mergeCell ref="B134:E134"/>
    <mergeCell ref="H134:K134"/>
    <mergeCell ref="N134:Q134"/>
    <mergeCell ref="B138:C138"/>
    <mergeCell ref="B139:C139"/>
    <mergeCell ref="E139:F139"/>
    <mergeCell ref="H139:I139"/>
    <mergeCell ref="B132:E132"/>
    <mergeCell ref="H132:K132"/>
    <mergeCell ref="N132:Q132"/>
    <mergeCell ref="B133:E133"/>
    <mergeCell ref="H133:K133"/>
    <mergeCell ref="N133:Q133"/>
    <mergeCell ref="B127:F127"/>
    <mergeCell ref="H127:L127"/>
    <mergeCell ref="N127:R127"/>
    <mergeCell ref="B128:F128"/>
    <mergeCell ref="H128:L128"/>
    <mergeCell ref="N128:R128"/>
    <mergeCell ref="B113:C113"/>
    <mergeCell ref="E113:F113"/>
    <mergeCell ref="H113:I113"/>
    <mergeCell ref="B120:C120"/>
    <mergeCell ref="E120:F120"/>
    <mergeCell ref="H120:I120"/>
    <mergeCell ref="B103:C103"/>
    <mergeCell ref="E103:F103"/>
    <mergeCell ref="H103:I103"/>
    <mergeCell ref="B112:C112"/>
    <mergeCell ref="E112:F112"/>
    <mergeCell ref="H112:I112"/>
    <mergeCell ref="B80:C80"/>
    <mergeCell ref="E80:F80"/>
    <mergeCell ref="H80:I80"/>
    <mergeCell ref="B91:C91"/>
    <mergeCell ref="E91:F91"/>
    <mergeCell ref="H91:I91"/>
    <mergeCell ref="B59:C59"/>
    <mergeCell ref="E59:F59"/>
    <mergeCell ref="H59:I59"/>
    <mergeCell ref="B70:C70"/>
    <mergeCell ref="E70:F70"/>
    <mergeCell ref="H70:I70"/>
    <mergeCell ref="J47:L47"/>
    <mergeCell ref="B38:C38"/>
    <mergeCell ref="E38:F38"/>
    <mergeCell ref="H38:I38"/>
    <mergeCell ref="B47:D47"/>
    <mergeCell ref="F47:H47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IMPRESSÃO</vt:lpstr>
      <vt:lpstr>PLANILHA DE CUSTOS</vt:lpstr>
      <vt:lpstr>OBSERVAÇÕES</vt:lpstr>
      <vt:lpstr>PLANILHA PARA ORÇAMENTO</vt:lpstr>
      <vt:lpstr>DETALHAMENTO ENCARGOS</vt:lpstr>
      <vt:lpstr>SIMPLES NACIONAL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 Rodrigo Bráis</dc:creator>
  <cp:lastModifiedBy>Everton Rodrigo Bráis</cp:lastModifiedBy>
  <cp:lastPrinted>2024-06-07T18:02:08Z</cp:lastPrinted>
  <dcterms:created xsi:type="dcterms:W3CDTF">2021-11-22T12:07:42Z</dcterms:created>
  <dcterms:modified xsi:type="dcterms:W3CDTF">2024-06-07T18:41:39Z</dcterms:modified>
</cp:coreProperties>
</file>