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EXERCÍCIO 2024\CONTRATOS\PLANILHAS DE CUSTOS PARA LICITAÇÕES\"/>
    </mc:Choice>
  </mc:AlternateContent>
  <bookViews>
    <workbookView xWindow="0" yWindow="0" windowWidth="28800" windowHeight="12435" activeTab="2"/>
  </bookViews>
  <sheets>
    <sheet name="BASE DE CÁLCULO" sheetId="1" r:id="rId1"/>
    <sheet name="OBSERVAÇÕES" sheetId="2" r:id="rId2"/>
    <sheet name="PLANILHA PARA ORÇAMENTO" sheetId="4" r:id="rId3"/>
    <sheet name="PARA IMPRESSÃO" sheetId="5" state="hidden" r:id="rId4"/>
  </sheets>
  <definedNames>
    <definedName name="_xlnm.Print_Area" localSheetId="0">'BASE DE CÁLCULO'!$N$140:$R$156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3" i="1" l="1"/>
  <c r="R153" i="1"/>
  <c r="R125" i="1"/>
  <c r="AJ125" i="1"/>
  <c r="AD125" i="1"/>
  <c r="C154" i="1"/>
  <c r="F154" i="1"/>
  <c r="I154" i="1"/>
  <c r="L154" i="1"/>
  <c r="L155" i="1" s="1"/>
  <c r="O154" i="1"/>
  <c r="R154" i="1"/>
  <c r="U154" i="1"/>
  <c r="F155" i="1"/>
  <c r="C155" i="1"/>
  <c r="U155" i="1"/>
  <c r="AJ136" i="1"/>
  <c r="Z132" i="1"/>
  <c r="Z120" i="1"/>
  <c r="AF132" i="1"/>
  <c r="G39" i="4" l="1"/>
  <c r="F39" i="4"/>
  <c r="E39" i="4"/>
  <c r="F38" i="4"/>
  <c r="G34" i="4"/>
  <c r="F34" i="4"/>
  <c r="E34" i="4"/>
  <c r="F33" i="4"/>
  <c r="G30" i="4"/>
  <c r="F30" i="4"/>
  <c r="E30" i="4"/>
  <c r="F29" i="4"/>
  <c r="F24" i="4"/>
  <c r="G24" i="4" s="1"/>
  <c r="E24" i="4"/>
  <c r="F23" i="4"/>
  <c r="F19" i="4"/>
  <c r="G19" i="4" s="1"/>
  <c r="E19" i="4"/>
  <c r="F18" i="4"/>
  <c r="F14" i="4"/>
  <c r="G14" i="4" s="1"/>
  <c r="E14" i="4"/>
  <c r="F13" i="4"/>
  <c r="F9" i="4"/>
  <c r="G9" i="4" s="1"/>
  <c r="G40" i="4" s="1"/>
  <c r="E9" i="4"/>
  <c r="F8" i="4"/>
  <c r="G42" i="4" l="1"/>
  <c r="G44" i="4" s="1"/>
  <c r="G45" i="4" s="1"/>
  <c r="O52" i="1" l="1"/>
  <c r="B26" i="1"/>
  <c r="O145" i="1" l="1"/>
  <c r="O53" i="1"/>
  <c r="H63" i="1"/>
  <c r="R106" i="1" l="1"/>
  <c r="E39" i="1" l="1"/>
  <c r="E34" i="1"/>
  <c r="E30" i="1"/>
  <c r="E24" i="1"/>
  <c r="E19" i="1"/>
  <c r="E14" i="1"/>
  <c r="E9" i="1"/>
  <c r="P63" i="1"/>
  <c r="R52" i="1"/>
  <c r="L52" i="1"/>
  <c r="I52" i="1"/>
  <c r="F52" i="1"/>
  <c r="U108" i="1"/>
  <c r="U106" i="1"/>
  <c r="R108" i="1"/>
  <c r="O106" i="1"/>
  <c r="L108" i="1"/>
  <c r="L106" i="1"/>
  <c r="I108" i="1"/>
  <c r="I106" i="1"/>
  <c r="F108" i="1"/>
  <c r="F106" i="1"/>
  <c r="C106" i="1"/>
  <c r="AP126" i="1" l="1"/>
  <c r="X126" i="1"/>
  <c r="X127" i="1" s="1"/>
  <c r="X128" i="1" s="1"/>
  <c r="L153" i="1" s="1"/>
  <c r="L126" i="1"/>
  <c r="C52" i="1"/>
  <c r="C144" i="1" s="1"/>
  <c r="R72" i="1"/>
  <c r="O72" i="1"/>
  <c r="T78" i="1"/>
  <c r="Q78" i="1"/>
  <c r="N78" i="1"/>
  <c r="K78" i="1"/>
  <c r="H78" i="1"/>
  <c r="E78" i="1"/>
  <c r="Q140" i="1"/>
  <c r="AF120" i="1"/>
  <c r="Q113" i="1"/>
  <c r="Q103" i="1"/>
  <c r="Q93" i="1"/>
  <c r="Q84" i="1"/>
  <c r="Q77" i="1"/>
  <c r="Q68" i="1"/>
  <c r="V58" i="1"/>
  <c r="F33" i="1"/>
  <c r="F29" i="1"/>
  <c r="F23" i="1"/>
  <c r="AP127" i="1" l="1"/>
  <c r="AP128" i="1" s="1"/>
  <c r="U153" i="1" s="1"/>
  <c r="L127" i="1"/>
  <c r="L128" i="1" s="1"/>
  <c r="F8" i="1"/>
  <c r="F13" i="1"/>
  <c r="F18" i="1"/>
  <c r="U152" i="1"/>
  <c r="U146" i="1"/>
  <c r="U116" i="1"/>
  <c r="U151" i="1"/>
  <c r="U98" i="1"/>
  <c r="U150" i="1" s="1"/>
  <c r="U89" i="1"/>
  <c r="U149" i="1" s="1"/>
  <c r="U80" i="1"/>
  <c r="U148" i="1" s="1"/>
  <c r="U72" i="1"/>
  <c r="U73" i="1" s="1"/>
  <c r="U147" i="1" s="1"/>
  <c r="AB60" i="1"/>
  <c r="AB62" i="1" s="1"/>
  <c r="U51" i="1"/>
  <c r="K140" i="1"/>
  <c r="T120" i="1"/>
  <c r="K113" i="1"/>
  <c r="K103" i="1"/>
  <c r="K93" i="1"/>
  <c r="K84" i="1"/>
  <c r="K77" i="1"/>
  <c r="K68" i="1"/>
  <c r="N58" i="1"/>
  <c r="L143" i="1"/>
  <c r="L116" i="1"/>
  <c r="L152" i="1" s="1"/>
  <c r="L151" i="1"/>
  <c r="L98" i="1"/>
  <c r="L150" i="1" s="1"/>
  <c r="L89" i="1"/>
  <c r="L149" i="1" s="1"/>
  <c r="L80" i="1"/>
  <c r="L148" i="1" s="1"/>
  <c r="L72" i="1"/>
  <c r="L73" i="1" s="1"/>
  <c r="L147" i="1" s="1"/>
  <c r="B58" i="1"/>
  <c r="P60" i="1"/>
  <c r="P62" i="1" s="1"/>
  <c r="AB63" i="1" l="1"/>
  <c r="U52" i="1"/>
  <c r="U144" i="1" s="1"/>
  <c r="F38" i="1"/>
  <c r="P64" i="1"/>
  <c r="L146" i="1" s="1"/>
  <c r="U143" i="1"/>
  <c r="I72" i="1"/>
  <c r="F72" i="1"/>
  <c r="C72" i="1"/>
  <c r="F39" i="1" l="1"/>
  <c r="G39" i="1" s="1"/>
  <c r="L144" i="1"/>
  <c r="F24" i="1" l="1"/>
  <c r="R98" i="5"/>
  <c r="R92" i="5"/>
  <c r="O89" i="5"/>
  <c r="I89" i="5"/>
  <c r="F89" i="5"/>
  <c r="C89" i="5"/>
  <c r="N86" i="5"/>
  <c r="AJ80" i="5"/>
  <c r="AD80" i="5"/>
  <c r="R80" i="5"/>
  <c r="R81" i="5" s="1"/>
  <c r="L80" i="5"/>
  <c r="L81" i="5" s="1"/>
  <c r="L82" i="5" s="1"/>
  <c r="F99" i="5" s="1"/>
  <c r="F80" i="5"/>
  <c r="Z74" i="5"/>
  <c r="R70" i="5"/>
  <c r="O70" i="5"/>
  <c r="O98" i="5" s="1"/>
  <c r="I70" i="5"/>
  <c r="I98" i="5" s="1"/>
  <c r="F70" i="5"/>
  <c r="F98" i="5" s="1"/>
  <c r="C70" i="5"/>
  <c r="C98" i="5" s="1"/>
  <c r="N67" i="5"/>
  <c r="R62" i="5"/>
  <c r="R97" i="5" s="1"/>
  <c r="O62" i="5"/>
  <c r="O97" i="5" s="1"/>
  <c r="I62" i="5"/>
  <c r="I97" i="5" s="1"/>
  <c r="F62" i="5"/>
  <c r="F97" i="5" s="1"/>
  <c r="C62" i="5"/>
  <c r="C97" i="5" s="1"/>
  <c r="R60" i="5"/>
  <c r="O60" i="5"/>
  <c r="I60" i="5"/>
  <c r="F60" i="5"/>
  <c r="C60" i="5"/>
  <c r="N57" i="5"/>
  <c r="R52" i="5"/>
  <c r="R96" i="5" s="1"/>
  <c r="O52" i="5"/>
  <c r="O96" i="5" s="1"/>
  <c r="I52" i="5"/>
  <c r="I96" i="5" s="1"/>
  <c r="F52" i="5"/>
  <c r="F96" i="5" s="1"/>
  <c r="C52" i="5"/>
  <c r="C96" i="5" s="1"/>
  <c r="N47" i="5"/>
  <c r="R43" i="5"/>
  <c r="R95" i="5" s="1"/>
  <c r="O43" i="5"/>
  <c r="O95" i="5" s="1"/>
  <c r="I43" i="5"/>
  <c r="I95" i="5" s="1"/>
  <c r="F43" i="5"/>
  <c r="F95" i="5" s="1"/>
  <c r="C43" i="5"/>
  <c r="C95" i="5" s="1"/>
  <c r="N38" i="5"/>
  <c r="R34" i="5"/>
  <c r="R94" i="5" s="1"/>
  <c r="O34" i="5"/>
  <c r="O94" i="5" s="1"/>
  <c r="I34" i="5"/>
  <c r="I94" i="5" s="1"/>
  <c r="F34" i="5"/>
  <c r="F94" i="5" s="1"/>
  <c r="C34" i="5"/>
  <c r="C94" i="5" s="1"/>
  <c r="N31" i="5"/>
  <c r="R26" i="5"/>
  <c r="R27" i="5" s="1"/>
  <c r="R93" i="5" s="1"/>
  <c r="O26" i="5"/>
  <c r="O27" i="5" s="1"/>
  <c r="O93" i="5" s="1"/>
  <c r="I26" i="5"/>
  <c r="I27" i="5" s="1"/>
  <c r="I93" i="5" s="1"/>
  <c r="F26" i="5"/>
  <c r="F27" i="5" s="1"/>
  <c r="F93" i="5" s="1"/>
  <c r="C26" i="5"/>
  <c r="C27" i="5" s="1"/>
  <c r="C93" i="5" s="1"/>
  <c r="N22" i="5"/>
  <c r="T17" i="5"/>
  <c r="L17" i="5"/>
  <c r="H17" i="5"/>
  <c r="D17" i="5"/>
  <c r="X14" i="5"/>
  <c r="X16" i="5" s="1"/>
  <c r="T14" i="5"/>
  <c r="T16" i="5" s="1"/>
  <c r="L14" i="5"/>
  <c r="L16" i="5" s="1"/>
  <c r="H14" i="5"/>
  <c r="H16" i="5" s="1"/>
  <c r="D14" i="5"/>
  <c r="D16" i="5" s="1"/>
  <c r="R12" i="5"/>
  <c r="O6" i="5"/>
  <c r="O90" i="5" s="1"/>
  <c r="I6" i="5"/>
  <c r="I90" i="5" s="1"/>
  <c r="F6" i="5"/>
  <c r="F90" i="5" s="1"/>
  <c r="C6" i="5"/>
  <c r="C90" i="5" s="1"/>
  <c r="R5" i="5"/>
  <c r="R89" i="5" s="1"/>
  <c r="L18" i="5" l="1"/>
  <c r="I92" i="5" s="1"/>
  <c r="T18" i="5"/>
  <c r="O92" i="5" s="1"/>
  <c r="H18" i="5"/>
  <c r="F92" i="5" s="1"/>
  <c r="F100" i="5" s="1"/>
  <c r="D18" i="5"/>
  <c r="C92" i="5" s="1"/>
  <c r="R82" i="5"/>
  <c r="I99" i="5" s="1"/>
  <c r="I100" i="5" s="1"/>
  <c r="R6" i="5"/>
  <c r="R90" i="5" s="1"/>
  <c r="X17" i="5"/>
  <c r="AD81" i="5"/>
  <c r="AD82" i="5" s="1"/>
  <c r="O99" i="5" s="1"/>
  <c r="O100" i="5" s="1"/>
  <c r="F81" i="5"/>
  <c r="F82" i="5" s="1"/>
  <c r="C99" i="5" s="1"/>
  <c r="AJ81" i="5"/>
  <c r="AJ82" i="5" s="1"/>
  <c r="R99" i="5" s="1"/>
  <c r="N140" i="1"/>
  <c r="N113" i="1"/>
  <c r="N103" i="1"/>
  <c r="N93" i="1"/>
  <c r="N84" i="1"/>
  <c r="N77" i="1"/>
  <c r="N68" i="1"/>
  <c r="R58" i="1"/>
  <c r="C100" i="5" l="1"/>
  <c r="R100" i="5"/>
  <c r="C108" i="1"/>
  <c r="R80" i="1" l="1"/>
  <c r="R148" i="1" s="1"/>
  <c r="O80" i="1"/>
  <c r="O148" i="1" s="1"/>
  <c r="I80" i="1"/>
  <c r="I148" i="1" s="1"/>
  <c r="F80" i="1"/>
  <c r="F148" i="1" s="1"/>
  <c r="C80" i="1"/>
  <c r="C148" i="1" s="1"/>
  <c r="R116" i="1" l="1"/>
  <c r="O152" i="1"/>
  <c r="I116" i="1"/>
  <c r="F116" i="1"/>
  <c r="F152" i="1" s="1"/>
  <c r="C116" i="1"/>
  <c r="R89" i="1"/>
  <c r="R149" i="1" s="1"/>
  <c r="O149" i="1"/>
  <c r="I89" i="1"/>
  <c r="I149" i="1" s="1"/>
  <c r="F89" i="1"/>
  <c r="F149" i="1" s="1"/>
  <c r="X60" i="1"/>
  <c r="T60" i="1"/>
  <c r="L60" i="1"/>
  <c r="H60" i="1"/>
  <c r="D60" i="1"/>
  <c r="I152" i="1" l="1"/>
  <c r="C152" i="1"/>
  <c r="R98" i="1" l="1"/>
  <c r="R150" i="1" s="1"/>
  <c r="O150" i="1"/>
  <c r="I98" i="1"/>
  <c r="I150" i="1" s="1"/>
  <c r="F98" i="1"/>
  <c r="F150" i="1" s="1"/>
  <c r="C89" i="1"/>
  <c r="C149" i="1" s="1"/>
  <c r="C98" i="1"/>
  <c r="C150" i="1" s="1"/>
  <c r="X63" i="1"/>
  <c r="T63" i="1"/>
  <c r="R152" i="1" l="1"/>
  <c r="R143" i="1"/>
  <c r="O143" i="1"/>
  <c r="R151" i="1"/>
  <c r="O151" i="1"/>
  <c r="R73" i="1"/>
  <c r="R147" i="1" s="1"/>
  <c r="O73" i="1"/>
  <c r="O147" i="1" s="1"/>
  <c r="X62" i="1"/>
  <c r="X64" i="1" s="1"/>
  <c r="R146" i="1" s="1"/>
  <c r="T62" i="1"/>
  <c r="R144" i="1"/>
  <c r="O144" i="1"/>
  <c r="T64" i="1" l="1"/>
  <c r="O146" i="1" s="1"/>
  <c r="R155" i="1"/>
  <c r="O155" i="1"/>
  <c r="F30" i="1" l="1"/>
  <c r="F34" i="1"/>
  <c r="G34" i="1" s="1"/>
  <c r="G24" i="1" l="1"/>
  <c r="G30" i="1"/>
  <c r="I143" i="1"/>
  <c r="F143" i="1"/>
  <c r="C143" i="1"/>
  <c r="F126" i="1"/>
  <c r="I73" i="1"/>
  <c r="I147" i="1" s="1"/>
  <c r="F73" i="1"/>
  <c r="F147" i="1" s="1"/>
  <c r="C73" i="1"/>
  <c r="C147" i="1" s="1"/>
  <c r="L63" i="1"/>
  <c r="I151" i="1"/>
  <c r="F151" i="1"/>
  <c r="L62" i="1"/>
  <c r="H62" i="1"/>
  <c r="C151" i="1"/>
  <c r="I153" i="1" l="1"/>
  <c r="I155" i="1" s="1"/>
  <c r="F127" i="1"/>
  <c r="F128" i="1" s="1"/>
  <c r="C153" i="1" s="1"/>
  <c r="F153" i="1"/>
  <c r="L64" i="1"/>
  <c r="I146" i="1" s="1"/>
  <c r="F144" i="1"/>
  <c r="H64" i="1"/>
  <c r="F146" i="1" s="1"/>
  <c r="D63" i="1"/>
  <c r="D62" i="1"/>
  <c r="I144" i="1"/>
  <c r="F19" i="1" l="1"/>
  <c r="G19" i="1" s="1"/>
  <c r="F14" i="1"/>
  <c r="G14" i="1" s="1"/>
  <c r="D64" i="1"/>
  <c r="C146" i="1" s="1"/>
  <c r="F9" i="1" l="1"/>
  <c r="G9" i="1" s="1"/>
  <c r="G40" i="1" s="1"/>
  <c r="G42" i="1" s="1"/>
  <c r="G44" i="1" l="1"/>
  <c r="G45" i="1" s="1"/>
</calcChain>
</file>

<file path=xl/sharedStrings.xml><?xml version="1.0" encoding="utf-8"?>
<sst xmlns="http://schemas.openxmlformats.org/spreadsheetml/2006/main" count="1069" uniqueCount="113">
  <si>
    <t xml:space="preserve"> </t>
  </si>
  <si>
    <t xml:space="preserve">VALE-TRANSPORTE </t>
  </si>
  <si>
    <t xml:space="preserve">Valor da tarifa de ônibus urbano </t>
  </si>
  <si>
    <t xml:space="preserve">  </t>
  </si>
  <si>
    <t xml:space="preserve">Valor mensal  </t>
  </si>
  <si>
    <t xml:space="preserve">Participação do empregado  </t>
  </si>
  <si>
    <t>(6% salário base)</t>
  </si>
  <si>
    <t xml:space="preserve">Subtotal mensal </t>
  </si>
  <si>
    <t xml:space="preserve">Custo total mensal </t>
  </si>
  <si>
    <t xml:space="preserve">VALE TRANSPORTE </t>
  </si>
  <si>
    <t xml:space="preserve">MEMÓRIA DE CÁLCULO - RESUMO </t>
  </si>
  <si>
    <t xml:space="preserve">ITEM </t>
  </si>
  <si>
    <t xml:space="preserve">VALOR </t>
  </si>
  <si>
    <t xml:space="preserve">SALÁRIO TOTAL MENSAL </t>
  </si>
  <si>
    <t xml:space="preserve">ENCARGOS SOCIAIS </t>
  </si>
  <si>
    <t>RESERVA TÉCNICA</t>
  </si>
  <si>
    <t xml:space="preserve">VALE- REFEIÇÃO </t>
  </si>
  <si>
    <t>CESTA BÁSICA / TIQUETE REFEIÇÃO</t>
  </si>
  <si>
    <t xml:space="preserve">ASSISTÊNCIA SOCIAL FAMILIAR SINDICAL </t>
  </si>
  <si>
    <t xml:space="preserve">AUXÍLIO CRECHE </t>
  </si>
  <si>
    <t>PARTICIPAÇÃO NOS LUCROS OU RESULTADOS</t>
  </si>
  <si>
    <t xml:space="preserve">UNIFORMES E EPIs </t>
  </si>
  <si>
    <t xml:space="preserve">CUSTO TOTAL MENSAL </t>
  </si>
  <si>
    <t>Reserva técnica</t>
  </si>
  <si>
    <t>SALÁRIOS E ENCARGOS</t>
  </si>
  <si>
    <t xml:space="preserve">MEMÓRIA DE CÁLCULO SALÁRIOS E ENCARGOS </t>
  </si>
  <si>
    <t xml:space="preserve">Qte. Bilhetes/mês (2viagens /dia x) </t>
  </si>
  <si>
    <t>VALE REFEIÇÃO</t>
  </si>
  <si>
    <t xml:space="preserve">Quantidade de vales/mês </t>
  </si>
  <si>
    <t xml:space="preserve">Participação do empregado </t>
  </si>
  <si>
    <t xml:space="preserve">Quantidade  </t>
  </si>
  <si>
    <t>CESTA BÁSICA / TÍQUETE REFEIÇÃO</t>
  </si>
  <si>
    <t>CESTA BÁSICA</t>
  </si>
  <si>
    <t>ASSISTÊNCIA SOCIAL FAMILIAR SINDICAL</t>
  </si>
  <si>
    <t xml:space="preserve">Quantidade </t>
  </si>
  <si>
    <t>(Fonte: CADTERC, data-base janeiro/2021 Versão setembro/2021)</t>
  </si>
  <si>
    <t xml:space="preserve">VIDA ÚTIL (meses) </t>
  </si>
  <si>
    <t xml:space="preserve">QTE </t>
  </si>
  <si>
    <t xml:space="preserve">CUSTO MENSAL </t>
  </si>
  <si>
    <t>**Uniformes</t>
  </si>
  <si>
    <t>EPI</t>
  </si>
  <si>
    <t xml:space="preserve">PIS/COFINS </t>
  </si>
  <si>
    <t xml:space="preserve">CUSTO UNITÁRIO (R$) </t>
  </si>
  <si>
    <t xml:space="preserve">Custo total por Semestre </t>
  </si>
  <si>
    <t xml:space="preserve">    PARTICIPAÇÃO NOS LUCROS OU RESULTADOS</t>
  </si>
  <si>
    <t>Uniformes</t>
  </si>
  <si>
    <t>ASSISTÊNCIA MÉDICA FAMILIAR - MÉDICO AMBULATORIAL E ODONTOLÓGICO</t>
  </si>
  <si>
    <t>CUSTO MÍNIMO DO QUADRO DE FUNCIONÁRIOS COM A QUANTIDADE</t>
  </si>
  <si>
    <t>QUANTIDADE</t>
  </si>
  <si>
    <t>VR.INDIVIDUAL</t>
  </si>
  <si>
    <t xml:space="preserve"> VR. TOTAL</t>
  </si>
  <si>
    <t>VR. INDIVIDUAL</t>
  </si>
  <si>
    <t>VR.TOTAL</t>
  </si>
  <si>
    <t xml:space="preserve">                                                                     </t>
  </si>
  <si>
    <t>BDI ADOTADO ( benefícios, custos indiretos)</t>
  </si>
  <si>
    <t>RECEPCIONISTA</t>
  </si>
  <si>
    <t>PORTEIRO</t>
  </si>
  <si>
    <t>AUXILIAR DE MANUTENÇÃO</t>
  </si>
  <si>
    <t>COORDENADOR DE EQUIPE</t>
  </si>
  <si>
    <t>44hs seg a sexta</t>
  </si>
  <si>
    <t>PARTICIPAÇÃO NOS LUCROS</t>
  </si>
  <si>
    <t>NECESSÁRIA PARA CADA CARGO, TOTAL GERAL E CUSTO TOTAL DA CONTRATAÇÃO</t>
  </si>
  <si>
    <t>Salário base mensal (ref. Janeiro 2023)</t>
  </si>
  <si>
    <t>Encargos sociais (ref. 76,8318%) Mínima</t>
  </si>
  <si>
    <t>Encargos sociais (ref. 75,7104%) Mínima</t>
  </si>
  <si>
    <t xml:space="preserve">Valor facial unitário (Acordo Coletivo/2.023)  </t>
  </si>
  <si>
    <t>Valor unitário (Acordo Coletivo/2.023)</t>
  </si>
  <si>
    <t>Custo mensal</t>
  </si>
  <si>
    <t>CUSTO DA CONTRATAÇÃO MENSAL</t>
  </si>
  <si>
    <t>CUSTO TOTAL DA CONTRATAÇÃO (ANUAL)</t>
  </si>
  <si>
    <t>Valor unitário (30% salário mínimo vigente) - (Cadterc)</t>
  </si>
  <si>
    <t>Valor base Cadterc 2023</t>
  </si>
  <si>
    <t>UNIFORMES</t>
  </si>
  <si>
    <t>SERVIÇOS GERAIS</t>
  </si>
  <si>
    <t xml:space="preserve"> AUXILIAR DE MANUTENÇÃO</t>
  </si>
  <si>
    <t>OFICIAL DE MANUTENÇÃO</t>
  </si>
  <si>
    <t>PLANILHA DE CUSTO E FORMAÇÃO DE PREÇOS - RESUMO GERAL</t>
  </si>
  <si>
    <t>COORDENADOR</t>
  </si>
  <si>
    <t>Salário base mensal (ref. Janeiro 2024)</t>
  </si>
  <si>
    <t>CESTA BÁSICA / ALIMENTAÇÃO</t>
  </si>
  <si>
    <t>(Fonte: CADTERC, Versão Maio/2023)</t>
  </si>
  <si>
    <t>Outros Itens</t>
  </si>
  <si>
    <t>Encargos sociais (ref. 76,7869%) Mínima</t>
  </si>
  <si>
    <t>Valor unitário (30% salário mínimo vigente) - (Cadterc 2023)</t>
  </si>
  <si>
    <t>A</t>
  </si>
  <si>
    <t>B</t>
  </si>
  <si>
    <t>A + B = C</t>
  </si>
  <si>
    <t>C x 12 MESES</t>
  </si>
  <si>
    <t>Salário Base</t>
  </si>
  <si>
    <t>RESERVA MENSAL</t>
  </si>
  <si>
    <t>TOTAL GERAL DO CUSTO MÍNIMO DE FUNCIONÁRIOS</t>
  </si>
  <si>
    <t>TÉCNICO ELETRICISTA</t>
  </si>
  <si>
    <t>Adicional Periculosidade 30%</t>
  </si>
  <si>
    <t xml:space="preserve">Valor facial unitário (Convenção 2023/2024)  </t>
  </si>
  <si>
    <t>ADICIONAL PERICULOSIDADE 30%</t>
  </si>
  <si>
    <t>FERRAMENTAS</t>
  </si>
  <si>
    <t>(Fonte: SINAPI DEZEMBRO/2023)</t>
  </si>
  <si>
    <t>TABELA KIT FERRAMENTAS</t>
  </si>
  <si>
    <t>EPI's / Uniformes e demais itens</t>
  </si>
  <si>
    <t>https://www.bec.sp.gov.br/BEC_Servicos_UI/CadTerc/UI_sVolumeItemRelaciona.aspx?chave=&amp;volume=19&amp;tible%20=Recep%C3%A7%C3%A3o%20target=</t>
  </si>
  <si>
    <t xml:space="preserve">Encargos Sociais: Base no Cadterc Recepção 2023 pg 47. </t>
  </si>
  <si>
    <t>REFERÊNCIAS</t>
  </si>
  <si>
    <t>https://www.bec.sp.gov.br/BEC_Servicos_UI/CadTerc/UI_sVolumeItemRelaciona.aspx?chave=&amp;volume=2&amp;tible%20=Portarias%20target=</t>
  </si>
  <si>
    <t>Para auxílio creche foi utilizado o valor no exemplo do cadterc recepção pg 32.</t>
  </si>
  <si>
    <t>https://www.siemaco.com.br/2022/08/seac-sp-asseio-e-conservacao-2/</t>
  </si>
  <si>
    <t>Convenção coletiva SIEMACO</t>
  </si>
  <si>
    <t>Convenção coletiva SINTICOMPI</t>
  </si>
  <si>
    <t>https://sindusconsp.com.br/download/convencao-coletiva-feticom-2023/</t>
  </si>
  <si>
    <t>https://www.caixa.gov.br/Downloads/sinapi-manual-de-metodologias-e-conceitos/Livro2_SINAPI_Calculos_e_Parametros_Edicao_Digital_Vigente.pdf</t>
  </si>
  <si>
    <t>EPI/ Uniformes e Ferramentas para os Cargos de Auxiliar de Manutenção, Técnico Eletricista e Oficial de manutenção: Base no Livro 2 - Cálculo e Parâmetros da SINAPI - Sistema Nacional de Pesquis de Custos e Índices da Construção Civil.</t>
  </si>
  <si>
    <t>Custo total por Semestre Valor unitário (Acordo Coletivo/2.023)</t>
  </si>
  <si>
    <t>Benefícios e Despesas Indiretas (BDI). Base no Cadterc Recepção e Cadterc Portaria.</t>
  </si>
  <si>
    <t>Vale transporte, refeição (quantidade de vale para todos os cargos): Base no Cadterc Recepção e Cadterc Portaria 2023 pg 41 (jornada de segunda a sexta).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</si>
</sst>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3" formatCode="_-* #,##0.00_-;\-* #,##0.00_-;_-* &quot;-&quot;??_-;_-@_-"/>
    <numFmt numFmtId="164" formatCode="0.0000%"/>
    <numFmt numFmtId="165" formatCode="&quot;R$&quot;\ #,##0.00"/>
    <numFmt numFmtId="166" formatCode="&quot;R$&quot;\ #,##0.00000;[Red]\-&quot;R$&quot;\ #,##0.000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wrapText="1"/>
    </xf>
    <xf numFmtId="8" fontId="1" fillId="0" borderId="0" xfId="0" applyNumberFormat="1" applyFont="1"/>
    <xf numFmtId="43" fontId="1" fillId="0" borderId="1" xfId="1" applyFont="1" applyBorder="1"/>
    <xf numFmtId="0" fontId="1" fillId="0" borderId="0" xfId="0" applyFont="1" applyBorder="1"/>
    <xf numFmtId="8" fontId="1" fillId="0" borderId="0" xfId="0" applyNumberFormat="1" applyFont="1" applyBorder="1"/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/>
    <xf numFmtId="8" fontId="3" fillId="0" borderId="1" xfId="0" applyNumberFormat="1" applyFont="1" applyBorder="1"/>
    <xf numFmtId="0" fontId="3" fillId="0" borderId="0" xfId="0" applyFont="1" applyBorder="1"/>
    <xf numFmtId="8" fontId="3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8" fontId="1" fillId="0" borderId="0" xfId="0" applyNumberFormat="1" applyFont="1" applyFill="1"/>
    <xf numFmtId="8" fontId="4" fillId="0" borderId="1" xfId="0" applyNumberFormat="1" applyFont="1" applyBorder="1"/>
    <xf numFmtId="0" fontId="1" fillId="0" borderId="0" xfId="0" applyFont="1" applyAlignment="1">
      <alignment wrapText="1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Fill="1" applyBorder="1"/>
    <xf numFmtId="8" fontId="0" fillId="0" borderId="0" xfId="0" applyNumberFormat="1"/>
    <xf numFmtId="0" fontId="3" fillId="0" borderId="0" xfId="0" applyFont="1"/>
    <xf numFmtId="8" fontId="3" fillId="0" borderId="0" xfId="0" applyNumberFormat="1" applyFont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3" fillId="0" borderId="1" xfId="0" applyFont="1" applyFill="1" applyBorder="1"/>
    <xf numFmtId="8" fontId="3" fillId="0" borderId="1" xfId="0" applyNumberFormat="1" applyFont="1" applyFill="1" applyBorder="1"/>
    <xf numFmtId="8" fontId="3" fillId="0" borderId="0" xfId="0" applyNumberFormat="1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8" fontId="1" fillId="0" borderId="0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Fill="1" applyBorder="1"/>
    <xf numFmtId="8" fontId="4" fillId="0" borderId="0" xfId="0" applyNumberFormat="1" applyFont="1" applyFill="1" applyBorder="1"/>
    <xf numFmtId="8" fontId="3" fillId="0" borderId="0" xfId="0" applyNumberFormat="1" applyFont="1" applyFill="1" applyBorder="1"/>
    <xf numFmtId="165" fontId="1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0" fontId="3" fillId="0" borderId="0" xfId="0" applyFont="1" applyFill="1" applyBorder="1"/>
    <xf numFmtId="43" fontId="1" fillId="0" borderId="0" xfId="1" applyFont="1" applyFill="1" applyBorder="1"/>
    <xf numFmtId="8" fontId="1" fillId="0" borderId="0" xfId="0" applyNumberFormat="1" applyFont="1" applyFill="1" applyBorder="1" applyAlignment="1">
      <alignment wrapText="1"/>
    </xf>
    <xf numFmtId="0" fontId="6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right" vertical="center"/>
    </xf>
    <xf numFmtId="8" fontId="6" fillId="0" borderId="6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8" fontId="5" fillId="2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6" fontId="1" fillId="0" borderId="0" xfId="0" applyNumberFormat="1" applyFont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8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1" xfId="0" applyFont="1" applyBorder="1"/>
    <xf numFmtId="0" fontId="9" fillId="2" borderId="7" xfId="0" applyFont="1" applyFill="1" applyBorder="1" applyAlignment="1">
      <alignment horizontal="center" vertical="center" wrapText="1"/>
    </xf>
    <xf numFmtId="8" fontId="9" fillId="2" borderId="7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horizontal="center" vertical="center"/>
    </xf>
    <xf numFmtId="8" fontId="5" fillId="2" borderId="1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/>
    <xf numFmtId="8" fontId="1" fillId="4" borderId="1" xfId="0" applyNumberFormat="1" applyFont="1" applyFill="1" applyBorder="1"/>
    <xf numFmtId="0" fontId="3" fillId="4" borderId="1" xfId="0" applyFont="1" applyFill="1" applyBorder="1"/>
    <xf numFmtId="8" fontId="3" fillId="4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165" fontId="1" fillId="4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Border="1"/>
    <xf numFmtId="8" fontId="5" fillId="2" borderId="18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8" fontId="5" fillId="2" borderId="2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3" fontId="1" fillId="0" borderId="1" xfId="1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8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8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8" fontId="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8" fontId="10" fillId="0" borderId="0" xfId="0" applyNumberFormat="1" applyFont="1" applyFill="1" applyBorder="1"/>
    <xf numFmtId="0" fontId="12" fillId="0" borderId="0" xfId="0" applyFont="1"/>
    <xf numFmtId="0" fontId="13" fillId="0" borderId="0" xfId="2"/>
    <xf numFmtId="0" fontId="11" fillId="0" borderId="0" xfId="0" applyFont="1"/>
    <xf numFmtId="0" fontId="0" fillId="0" borderId="0" xfId="0" applyAlignment="1">
      <alignment vertical="top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emaco.com.br/2022/08/seac-sp-asseio-e-conservacao-2/" TargetMode="External"/><Relationship Id="rId2" Type="http://schemas.openxmlformats.org/officeDocument/2006/relationships/hyperlink" Target="https://www.bec.sp.gov.br/BEC_Servicos_UI/CadTerc/UI_sVolumeItemRelaciona.aspx?chave=&amp;volume=2&amp;tible%20=Portarias%20target=" TargetMode="External"/><Relationship Id="rId1" Type="http://schemas.openxmlformats.org/officeDocument/2006/relationships/hyperlink" Target="https://www.bec.sp.gov.br/BEC_Servicos_UI/CadTerc/UI_sVolumeItemRelaciona.aspx?chave=&amp;volume=19&amp;tible%20=Recep%C3%A7%C3%A3o%20target=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aixa.gov.br/Downloads/sinapi-manual-de-metodologias-e-conceitos/Livro2_SINAPI_Calculos_e_Parametros_Edicao_Digital_Vigente.pdf" TargetMode="External"/><Relationship Id="rId4" Type="http://schemas.openxmlformats.org/officeDocument/2006/relationships/hyperlink" Target="https://sindusconsp.com.br/download/convencao-coletiva-feticom-202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AP182"/>
  <sheetViews>
    <sheetView showGridLines="0" zoomScale="130" zoomScaleNormal="130" workbookViewId="0">
      <selection activeCell="H3" sqref="H3"/>
    </sheetView>
  </sheetViews>
  <sheetFormatPr defaultRowHeight="15.75" x14ac:dyDescent="0.25"/>
  <cols>
    <col min="1" max="1" width="3.42578125" style="2" customWidth="1"/>
    <col min="2" max="2" width="40" style="2" customWidth="1"/>
    <col min="3" max="3" width="14.140625" style="2" customWidth="1"/>
    <col min="4" max="4" width="11.42578125" style="2" customWidth="1"/>
    <col min="5" max="5" width="40.5703125" style="2" customWidth="1"/>
    <col min="6" max="6" width="23.85546875" style="2" customWidth="1"/>
    <col min="7" max="7" width="18.85546875" style="2" customWidth="1"/>
    <col min="8" max="8" width="52.140625" style="2" bestFit="1" customWidth="1"/>
    <col min="9" max="9" width="13" style="2" customWidth="1"/>
    <col min="10" max="10" width="15.7109375" style="2" customWidth="1"/>
    <col min="11" max="11" width="52.140625" style="2" bestFit="1" customWidth="1"/>
    <col min="12" max="12" width="13.28515625" style="2" customWidth="1"/>
    <col min="13" max="13" width="12.140625" style="2" bestFit="1" customWidth="1"/>
    <col min="14" max="14" width="38.7109375" style="2" customWidth="1"/>
    <col min="15" max="15" width="35" style="2" customWidth="1"/>
    <col min="16" max="16" width="11" style="2" customWidth="1"/>
    <col min="17" max="17" width="41.5703125" style="2" customWidth="1"/>
    <col min="18" max="18" width="32.140625" style="2" bestFit="1" customWidth="1"/>
    <col min="19" max="19" width="13.7109375" style="2" customWidth="1"/>
    <col min="20" max="20" width="39.7109375" style="2" customWidth="1"/>
    <col min="21" max="21" width="20.42578125" style="2" customWidth="1"/>
    <col min="22" max="22" width="6.140625" style="2" customWidth="1"/>
    <col min="23" max="23" width="9.140625" style="2" customWidth="1"/>
    <col min="24" max="24" width="18.7109375" style="2" customWidth="1"/>
    <col min="25" max="25" width="9.140625" style="2"/>
    <col min="26" max="26" width="32.140625" style="2" bestFit="1" customWidth="1"/>
    <col min="27" max="27" width="16.28515625" style="2" bestFit="1" customWidth="1"/>
    <col min="28" max="28" width="10.85546875" style="2" customWidth="1"/>
    <col min="29" max="29" width="9.140625" style="2"/>
    <col min="30" max="30" width="18.42578125" style="2" bestFit="1" customWidth="1"/>
    <col min="31" max="35" width="9.140625" style="2"/>
    <col min="36" max="36" width="18.42578125" style="2" bestFit="1" customWidth="1"/>
    <col min="37" max="41" width="9.140625" style="2"/>
    <col min="42" max="42" width="10.42578125" style="2" bestFit="1" customWidth="1"/>
    <col min="43" max="16384" width="9.140625" style="2"/>
  </cols>
  <sheetData>
    <row r="1" spans="2:19" x14ac:dyDescent="0.25">
      <c r="B1" s="149" t="s">
        <v>76</v>
      </c>
      <c r="C1" s="150"/>
      <c r="D1" s="150"/>
      <c r="E1" s="150"/>
      <c r="F1" s="150"/>
      <c r="G1" s="151"/>
    </row>
    <row r="2" spans="2:19" ht="15.75" customHeight="1" x14ac:dyDescent="0.25">
      <c r="B2" s="152" t="s">
        <v>47</v>
      </c>
      <c r="C2" s="153"/>
      <c r="D2" s="153"/>
      <c r="E2" s="153"/>
      <c r="F2" s="153"/>
      <c r="G2" s="154"/>
    </row>
    <row r="3" spans="2:19" ht="16.5" thickBot="1" x14ac:dyDescent="0.3">
      <c r="B3" s="155" t="s">
        <v>61</v>
      </c>
      <c r="C3" s="156"/>
      <c r="D3" s="156"/>
      <c r="E3" s="156"/>
      <c r="F3" s="156"/>
      <c r="G3" s="157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2:19" ht="9" customHeight="1" thickBot="1" x14ac:dyDescent="0.3">
      <c r="B4" s="83"/>
      <c r="C4" s="63"/>
      <c r="D4" s="63"/>
      <c r="E4" s="63"/>
      <c r="F4" s="63"/>
      <c r="G4" s="8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ht="9" customHeight="1" thickBot="1" x14ac:dyDescent="0.3">
      <c r="B5" s="108"/>
      <c r="C5" s="109"/>
      <c r="D5" s="109"/>
      <c r="E5" s="109"/>
      <c r="F5" s="109"/>
      <c r="G5" s="158"/>
      <c r="I5" s="111"/>
      <c r="J5" s="111"/>
      <c r="K5" s="111"/>
      <c r="L5" s="111"/>
      <c r="M5" s="111"/>
      <c r="N5" s="111"/>
      <c r="O5" s="34"/>
      <c r="P5" s="34"/>
      <c r="Q5" s="34"/>
      <c r="R5" s="34"/>
      <c r="S5" s="34"/>
    </row>
    <row r="6" spans="2:19" ht="16.5" thickBot="1" x14ac:dyDescent="0.3">
      <c r="B6" s="101" t="s">
        <v>55</v>
      </c>
      <c r="C6" s="102"/>
      <c r="D6" s="102"/>
      <c r="E6" s="102"/>
      <c r="F6" s="102"/>
      <c r="G6" s="103"/>
      <c r="I6" s="112"/>
      <c r="J6" s="112"/>
      <c r="K6" s="112"/>
      <c r="L6" s="112"/>
      <c r="M6" s="112"/>
      <c r="N6" s="112"/>
      <c r="O6" s="34"/>
      <c r="P6" s="34"/>
      <c r="Q6" s="34"/>
      <c r="R6" s="34"/>
      <c r="S6" s="34"/>
    </row>
    <row r="7" spans="2:19" ht="16.5" thickBot="1" x14ac:dyDescent="0.3">
      <c r="B7" s="104" t="s">
        <v>48</v>
      </c>
      <c r="C7" s="105"/>
      <c r="D7" s="106"/>
      <c r="E7" s="147" t="s">
        <v>49</v>
      </c>
      <c r="F7" s="148"/>
      <c r="G7" s="85" t="s">
        <v>50</v>
      </c>
      <c r="I7" s="113"/>
      <c r="J7" s="113"/>
      <c r="K7" s="113"/>
      <c r="L7" s="114"/>
      <c r="M7" s="114"/>
      <c r="N7" s="63"/>
      <c r="O7" s="34"/>
      <c r="P7" s="34"/>
      <c r="Q7" s="34"/>
      <c r="R7" s="34"/>
      <c r="S7" s="34"/>
    </row>
    <row r="8" spans="2:19" ht="16.5" thickBot="1" x14ac:dyDescent="0.3">
      <c r="B8" s="86"/>
      <c r="C8" s="54"/>
      <c r="D8" s="54"/>
      <c r="E8" s="55" t="s">
        <v>88</v>
      </c>
      <c r="F8" s="56">
        <f>C51</f>
        <v>1726.59</v>
      </c>
      <c r="G8" s="87"/>
      <c r="H8" s="7"/>
      <c r="I8" s="63"/>
      <c r="J8" s="63"/>
      <c r="K8" s="63"/>
      <c r="L8" s="64"/>
      <c r="M8" s="65"/>
      <c r="N8" s="63"/>
      <c r="O8" s="34"/>
      <c r="P8" s="34"/>
      <c r="Q8" s="34"/>
      <c r="R8" s="34"/>
      <c r="S8" s="34"/>
    </row>
    <row r="9" spans="2:19" ht="16.5" thickBot="1" x14ac:dyDescent="0.3">
      <c r="B9" s="108">
        <v>12</v>
      </c>
      <c r="C9" s="109"/>
      <c r="D9" s="129"/>
      <c r="E9" s="88" t="str">
        <f>$B$155</f>
        <v xml:space="preserve">CUSTO TOTAL MENSAL </v>
      </c>
      <c r="F9" s="74">
        <f>C155</f>
        <v>3862.2272950433335</v>
      </c>
      <c r="G9" s="89">
        <f>F9*B9</f>
        <v>46346.727540520005</v>
      </c>
      <c r="I9" s="111"/>
      <c r="J9" s="111"/>
      <c r="K9" s="111"/>
      <c r="L9" s="115"/>
      <c r="M9" s="115"/>
      <c r="N9" s="67"/>
      <c r="O9" s="34"/>
      <c r="P9" s="34"/>
      <c r="Q9" s="34"/>
      <c r="R9" s="34"/>
      <c r="S9" s="34"/>
    </row>
    <row r="10" spans="2:19" ht="8.25" customHeight="1" thickBot="1" x14ac:dyDescent="0.3">
      <c r="B10" s="86"/>
      <c r="C10" s="54"/>
      <c r="D10" s="54"/>
      <c r="E10" s="54"/>
      <c r="F10" s="54"/>
      <c r="G10" s="87"/>
      <c r="I10" s="63"/>
      <c r="J10" s="63"/>
      <c r="K10" s="63"/>
      <c r="L10" s="63"/>
      <c r="M10" s="63"/>
      <c r="N10" s="63"/>
      <c r="O10" s="34"/>
      <c r="P10" s="34"/>
      <c r="Q10" s="34"/>
      <c r="R10" s="34"/>
      <c r="S10" s="34"/>
    </row>
    <row r="11" spans="2:19" ht="16.5" thickBot="1" x14ac:dyDescent="0.3">
      <c r="B11" s="101" t="s">
        <v>56</v>
      </c>
      <c r="C11" s="102"/>
      <c r="D11" s="102"/>
      <c r="E11" s="102"/>
      <c r="F11" s="102"/>
      <c r="G11" s="103"/>
      <c r="I11" s="112"/>
      <c r="J11" s="112"/>
      <c r="K11" s="112"/>
      <c r="L11" s="112"/>
      <c r="M11" s="112"/>
      <c r="N11" s="112"/>
      <c r="O11" s="34"/>
      <c r="P11" s="34"/>
      <c r="Q11" s="34"/>
      <c r="R11" s="34"/>
      <c r="S11" s="34"/>
    </row>
    <row r="12" spans="2:19" ht="16.5" thickBot="1" x14ac:dyDescent="0.3">
      <c r="B12" s="104" t="s">
        <v>48</v>
      </c>
      <c r="C12" s="105"/>
      <c r="D12" s="106"/>
      <c r="E12" s="107" t="s">
        <v>51</v>
      </c>
      <c r="F12" s="106"/>
      <c r="G12" s="90" t="s">
        <v>52</v>
      </c>
      <c r="I12" s="113"/>
      <c r="J12" s="113"/>
      <c r="K12" s="113"/>
      <c r="L12" s="113"/>
      <c r="M12" s="113"/>
      <c r="N12" s="66"/>
      <c r="O12" s="34"/>
      <c r="P12" s="34"/>
      <c r="Q12" s="34"/>
      <c r="R12" s="34"/>
      <c r="S12" s="34"/>
    </row>
    <row r="13" spans="2:19" ht="16.5" thickBot="1" x14ac:dyDescent="0.3">
      <c r="B13" s="86" t="s">
        <v>53</v>
      </c>
      <c r="C13" s="54"/>
      <c r="D13" s="54"/>
      <c r="E13" s="55" t="s">
        <v>88</v>
      </c>
      <c r="F13" s="56">
        <f>F51</f>
        <v>1871.41</v>
      </c>
      <c r="G13" s="87"/>
      <c r="H13" s="7"/>
      <c r="I13" s="63"/>
      <c r="J13" s="63"/>
      <c r="K13" s="63"/>
      <c r="L13" s="64"/>
      <c r="M13" s="65"/>
      <c r="N13" s="63"/>
      <c r="O13" s="34"/>
      <c r="P13" s="34"/>
      <c r="Q13" s="34"/>
      <c r="R13" s="34"/>
      <c r="S13" s="34"/>
    </row>
    <row r="14" spans="2:19" ht="16.5" thickBot="1" x14ac:dyDescent="0.3">
      <c r="B14" s="108">
        <v>3</v>
      </c>
      <c r="C14" s="109"/>
      <c r="D14" s="110"/>
      <c r="E14" s="88" t="str">
        <f>$B$155</f>
        <v xml:space="preserve">CUSTO TOTAL MENSAL </v>
      </c>
      <c r="F14" s="74">
        <f>F155</f>
        <v>4109.5608836233332</v>
      </c>
      <c r="G14" s="89">
        <f>F14*B14</f>
        <v>12328.68265087</v>
      </c>
      <c r="I14" s="111"/>
      <c r="J14" s="111"/>
      <c r="K14" s="111"/>
      <c r="L14" s="135"/>
      <c r="M14" s="135"/>
      <c r="N14" s="67"/>
      <c r="O14" s="34"/>
      <c r="P14" s="34"/>
      <c r="Q14" s="34"/>
      <c r="R14" s="34"/>
      <c r="S14" s="34"/>
    </row>
    <row r="15" spans="2:19" ht="9" customHeight="1" thickBot="1" x14ac:dyDescent="0.3">
      <c r="B15" s="86"/>
      <c r="C15" s="54"/>
      <c r="D15" s="54"/>
      <c r="E15" s="54"/>
      <c r="F15" s="54"/>
      <c r="G15" s="87"/>
      <c r="I15" s="63"/>
      <c r="J15" s="63"/>
      <c r="K15" s="63"/>
      <c r="L15" s="63"/>
      <c r="M15" s="63"/>
      <c r="N15" s="63"/>
      <c r="O15" s="34"/>
      <c r="P15" s="34"/>
      <c r="Q15" s="34"/>
      <c r="R15" s="34"/>
      <c r="S15" s="34"/>
    </row>
    <row r="16" spans="2:19" ht="16.5" thickBot="1" x14ac:dyDescent="0.3">
      <c r="B16" s="101" t="s">
        <v>74</v>
      </c>
      <c r="C16" s="102"/>
      <c r="D16" s="102"/>
      <c r="E16" s="102"/>
      <c r="F16" s="102"/>
      <c r="G16" s="103"/>
      <c r="I16" s="112"/>
      <c r="J16" s="112"/>
      <c r="K16" s="112"/>
      <c r="L16" s="112"/>
      <c r="M16" s="112"/>
      <c r="N16" s="112"/>
      <c r="O16" s="34"/>
      <c r="P16" s="34"/>
      <c r="Q16" s="34"/>
      <c r="R16" s="34"/>
      <c r="S16" s="34"/>
    </row>
    <row r="17" spans="2:19" ht="16.5" thickBot="1" x14ac:dyDescent="0.3">
      <c r="B17" s="104" t="s">
        <v>48</v>
      </c>
      <c r="C17" s="105"/>
      <c r="D17" s="106"/>
      <c r="E17" s="107" t="s">
        <v>51</v>
      </c>
      <c r="F17" s="106"/>
      <c r="G17" s="90" t="s">
        <v>52</v>
      </c>
      <c r="I17" s="113"/>
      <c r="J17" s="113"/>
      <c r="K17" s="113"/>
      <c r="L17" s="113"/>
      <c r="M17" s="113"/>
      <c r="N17" s="66"/>
      <c r="O17" s="34"/>
      <c r="P17" s="34"/>
      <c r="Q17" s="34"/>
      <c r="R17" s="34"/>
      <c r="S17" s="34"/>
    </row>
    <row r="18" spans="2:19" ht="16.5" thickBot="1" x14ac:dyDescent="0.3">
      <c r="B18" s="86" t="s">
        <v>53</v>
      </c>
      <c r="C18" s="54"/>
      <c r="D18" s="54"/>
      <c r="E18" s="55" t="s">
        <v>88</v>
      </c>
      <c r="F18" s="56">
        <f>I51</f>
        <v>1635.72</v>
      </c>
      <c r="G18" s="87"/>
      <c r="H18" s="7"/>
      <c r="I18" s="63"/>
      <c r="J18" s="63"/>
      <c r="K18" s="63"/>
      <c r="L18" s="64"/>
      <c r="M18" s="65"/>
      <c r="N18" s="63"/>
      <c r="O18" s="34"/>
      <c r="P18" s="34"/>
      <c r="Q18" s="34"/>
      <c r="R18" s="34"/>
      <c r="S18" s="34"/>
    </row>
    <row r="19" spans="2:19" ht="16.5" thickBot="1" x14ac:dyDescent="0.3">
      <c r="B19" s="108">
        <v>3</v>
      </c>
      <c r="C19" s="109"/>
      <c r="D19" s="110"/>
      <c r="E19" s="88" t="str">
        <f>$B$155</f>
        <v xml:space="preserve">CUSTO TOTAL MENSAL </v>
      </c>
      <c r="F19" s="74">
        <f>I155</f>
        <v>3966.4486140133326</v>
      </c>
      <c r="G19" s="89">
        <f>F19*B19</f>
        <v>11899.345842039998</v>
      </c>
      <c r="I19" s="111"/>
      <c r="J19" s="111"/>
      <c r="K19" s="111"/>
      <c r="L19" s="135"/>
      <c r="M19" s="135"/>
      <c r="N19" s="67"/>
      <c r="O19" s="34"/>
      <c r="P19" s="34"/>
      <c r="Q19" s="34"/>
      <c r="R19" s="34"/>
      <c r="S19" s="34"/>
    </row>
    <row r="20" spans="2:19" ht="9" customHeight="1" thickBot="1" x14ac:dyDescent="0.3">
      <c r="B20" s="86"/>
      <c r="C20" s="54"/>
      <c r="D20" s="54"/>
      <c r="E20" s="54"/>
      <c r="F20" s="54"/>
      <c r="G20" s="87"/>
      <c r="I20" s="63"/>
      <c r="J20" s="63"/>
      <c r="K20" s="63"/>
      <c r="L20" s="63"/>
      <c r="M20" s="63"/>
      <c r="N20" s="63"/>
      <c r="O20" s="34"/>
      <c r="P20" s="34"/>
      <c r="Q20" s="34"/>
      <c r="R20" s="34"/>
      <c r="S20" s="34"/>
    </row>
    <row r="21" spans="2:19" ht="17.25" customHeight="1" thickBot="1" x14ac:dyDescent="0.3">
      <c r="B21" s="101" t="s">
        <v>73</v>
      </c>
      <c r="C21" s="102"/>
      <c r="D21" s="102"/>
      <c r="E21" s="102"/>
      <c r="F21" s="102"/>
      <c r="G21" s="103"/>
      <c r="I21" s="112"/>
      <c r="J21" s="112"/>
      <c r="K21" s="112"/>
      <c r="L21" s="112"/>
      <c r="M21" s="112"/>
      <c r="N21" s="112"/>
      <c r="O21" s="34"/>
      <c r="P21" s="34"/>
      <c r="Q21" s="34"/>
      <c r="R21" s="34"/>
      <c r="S21" s="34"/>
    </row>
    <row r="22" spans="2:19" ht="16.5" thickBot="1" x14ac:dyDescent="0.3">
      <c r="B22" s="104" t="s">
        <v>48</v>
      </c>
      <c r="C22" s="105"/>
      <c r="D22" s="106"/>
      <c r="E22" s="107" t="s">
        <v>51</v>
      </c>
      <c r="F22" s="106"/>
      <c r="G22" s="90" t="s">
        <v>52</v>
      </c>
      <c r="I22" s="113"/>
      <c r="J22" s="113"/>
      <c r="K22" s="113"/>
      <c r="L22" s="113"/>
      <c r="M22" s="113"/>
      <c r="N22" s="66"/>
      <c r="O22" s="34"/>
      <c r="P22" s="34"/>
      <c r="Q22" s="34"/>
      <c r="R22" s="34"/>
      <c r="S22" s="34"/>
    </row>
    <row r="23" spans="2:19" ht="16.5" thickBot="1" x14ac:dyDescent="0.3">
      <c r="B23" s="86" t="s">
        <v>53</v>
      </c>
      <c r="C23" s="54"/>
      <c r="D23" s="54"/>
      <c r="E23" s="55" t="s">
        <v>88</v>
      </c>
      <c r="F23" s="56">
        <f>L51</f>
        <v>1635.72</v>
      </c>
      <c r="G23" s="87"/>
      <c r="H23" s="7"/>
      <c r="I23" s="63"/>
      <c r="J23" s="63"/>
      <c r="K23" s="63"/>
      <c r="L23" s="64"/>
      <c r="M23" s="65"/>
      <c r="N23" s="63"/>
      <c r="O23" s="34"/>
      <c r="P23" s="34"/>
      <c r="Q23" s="34"/>
      <c r="R23" s="34"/>
      <c r="S23" s="34"/>
    </row>
    <row r="24" spans="2:19" ht="19.5" customHeight="1" thickBot="1" x14ac:dyDescent="0.3">
      <c r="B24" s="108">
        <v>4</v>
      </c>
      <c r="C24" s="109"/>
      <c r="D24" s="109"/>
      <c r="E24" s="70" t="str">
        <f>$B$155</f>
        <v xml:space="preserve">CUSTO TOTAL MENSAL </v>
      </c>
      <c r="F24" s="74">
        <f>L155</f>
        <v>3707.0332390133331</v>
      </c>
      <c r="G24" s="89">
        <f>F24*B24</f>
        <v>14828.132956053332</v>
      </c>
      <c r="I24" s="111"/>
      <c r="J24" s="111"/>
      <c r="K24" s="111"/>
      <c r="L24" s="135"/>
      <c r="M24" s="135"/>
      <c r="N24" s="67"/>
      <c r="O24" s="34"/>
      <c r="P24" s="34"/>
      <c r="Q24" s="34"/>
      <c r="R24" s="34"/>
      <c r="S24" s="34"/>
    </row>
    <row r="25" spans="2:19" s="9" customFormat="1" ht="9.75" customHeight="1" thickBot="1" x14ac:dyDescent="0.3">
      <c r="B25" s="130" t="s">
        <v>0</v>
      </c>
      <c r="C25" s="114"/>
      <c r="D25" s="114"/>
      <c r="E25" s="114"/>
      <c r="F25" s="114"/>
      <c r="G25" s="131"/>
      <c r="I25" s="114"/>
      <c r="J25" s="114"/>
      <c r="K25" s="114"/>
      <c r="L25" s="114"/>
      <c r="M25" s="114"/>
      <c r="N25" s="114"/>
      <c r="O25" s="34"/>
      <c r="P25" s="34"/>
      <c r="Q25" s="34"/>
      <c r="R25" s="34"/>
      <c r="S25" s="34"/>
    </row>
    <row r="26" spans="2:19" ht="16.5" thickBot="1" x14ac:dyDescent="0.3">
      <c r="B26" s="101" t="str">
        <f>N49</f>
        <v>TÉCNICO ELETRICISTA</v>
      </c>
      <c r="C26" s="102"/>
      <c r="D26" s="102"/>
      <c r="E26" s="102"/>
      <c r="F26" s="102"/>
      <c r="G26" s="103"/>
      <c r="I26" s="112"/>
      <c r="J26" s="112"/>
      <c r="K26" s="112"/>
      <c r="L26" s="112"/>
      <c r="M26" s="112"/>
      <c r="N26" s="112"/>
      <c r="O26" s="34"/>
      <c r="P26" s="34"/>
      <c r="Q26" s="34"/>
      <c r="R26" s="34"/>
      <c r="S26" s="34"/>
    </row>
    <row r="27" spans="2:19" ht="9" customHeight="1" thickBot="1" x14ac:dyDescent="0.3">
      <c r="B27" s="132"/>
      <c r="C27" s="133"/>
      <c r="D27" s="133"/>
      <c r="E27" s="133"/>
      <c r="F27" s="133"/>
      <c r="G27" s="134"/>
      <c r="I27" s="114"/>
      <c r="J27" s="114"/>
      <c r="K27" s="114"/>
      <c r="L27" s="114"/>
      <c r="M27" s="114"/>
      <c r="N27" s="114"/>
      <c r="O27" s="34"/>
      <c r="P27" s="34"/>
      <c r="Q27" s="34"/>
      <c r="R27" s="34"/>
      <c r="S27" s="34"/>
    </row>
    <row r="28" spans="2:19" ht="16.5" thickBot="1" x14ac:dyDescent="0.3">
      <c r="B28" s="104" t="s">
        <v>48</v>
      </c>
      <c r="C28" s="105"/>
      <c r="D28" s="106"/>
      <c r="E28" s="107" t="s">
        <v>51</v>
      </c>
      <c r="F28" s="106"/>
      <c r="G28" s="90" t="s">
        <v>52</v>
      </c>
      <c r="I28" s="113"/>
      <c r="J28" s="113"/>
      <c r="K28" s="113"/>
      <c r="L28" s="113"/>
      <c r="M28" s="113"/>
      <c r="N28" s="66"/>
      <c r="O28" s="34"/>
      <c r="P28" s="34"/>
      <c r="Q28" s="34"/>
      <c r="R28" s="34"/>
      <c r="S28" s="34"/>
    </row>
    <row r="29" spans="2:19" ht="16.5" thickBot="1" x14ac:dyDescent="0.3">
      <c r="B29" s="86" t="s">
        <v>53</v>
      </c>
      <c r="C29" s="54"/>
      <c r="D29" s="54"/>
      <c r="E29" s="55" t="s">
        <v>88</v>
      </c>
      <c r="F29" s="56">
        <f>O51</f>
        <v>2405.06</v>
      </c>
      <c r="G29" s="87"/>
      <c r="I29" s="63"/>
      <c r="J29" s="63"/>
      <c r="K29" s="63"/>
      <c r="L29" s="64"/>
      <c r="M29" s="65"/>
      <c r="N29" s="63"/>
      <c r="O29" s="34"/>
      <c r="P29" s="34"/>
      <c r="Q29" s="34"/>
      <c r="R29" s="34"/>
      <c r="S29" s="34"/>
    </row>
    <row r="30" spans="2:19" ht="16.5" thickBot="1" x14ac:dyDescent="0.3">
      <c r="B30" s="108">
        <v>1</v>
      </c>
      <c r="C30" s="109"/>
      <c r="D30" s="110"/>
      <c r="E30" s="70" t="str">
        <f>$B$155</f>
        <v xml:space="preserve">CUSTO TOTAL MENSAL </v>
      </c>
      <c r="F30" s="74">
        <f>O155</f>
        <v>6983.4823222819996</v>
      </c>
      <c r="G30" s="89">
        <f>F30*B30</f>
        <v>6983.4823222819996</v>
      </c>
      <c r="I30" s="111"/>
      <c r="J30" s="111"/>
      <c r="K30" s="111"/>
      <c r="L30" s="135"/>
      <c r="M30" s="135"/>
      <c r="N30" s="67"/>
      <c r="O30" s="34"/>
      <c r="P30" s="34"/>
      <c r="Q30" s="34"/>
      <c r="R30" s="34"/>
      <c r="S30" s="34"/>
    </row>
    <row r="31" spans="2:19" ht="16.5" thickBot="1" x14ac:dyDescent="0.3">
      <c r="B31" s="101" t="s">
        <v>75</v>
      </c>
      <c r="C31" s="102"/>
      <c r="D31" s="102"/>
      <c r="E31" s="102"/>
      <c r="F31" s="102"/>
      <c r="G31" s="103"/>
      <c r="I31" s="112"/>
      <c r="J31" s="112"/>
      <c r="K31" s="112"/>
      <c r="L31" s="112"/>
      <c r="M31" s="112"/>
      <c r="N31" s="112"/>
      <c r="O31" s="34"/>
      <c r="P31" s="34"/>
      <c r="Q31" s="34"/>
      <c r="R31" s="34"/>
      <c r="S31" s="34"/>
    </row>
    <row r="32" spans="2:19" ht="16.5" thickBot="1" x14ac:dyDescent="0.3">
      <c r="B32" s="104" t="s">
        <v>48</v>
      </c>
      <c r="C32" s="105"/>
      <c r="D32" s="106"/>
      <c r="E32" s="107" t="s">
        <v>51</v>
      </c>
      <c r="F32" s="106"/>
      <c r="G32" s="90" t="s">
        <v>52</v>
      </c>
      <c r="I32" s="113"/>
      <c r="J32" s="113"/>
      <c r="K32" s="113"/>
      <c r="L32" s="113"/>
      <c r="M32" s="113"/>
      <c r="N32" s="66"/>
      <c r="O32" s="34"/>
      <c r="P32" s="34"/>
      <c r="Q32" s="34"/>
      <c r="R32" s="34"/>
      <c r="S32" s="34"/>
    </row>
    <row r="33" spans="2:19" ht="16.5" thickBot="1" x14ac:dyDescent="0.3">
      <c r="B33" s="86" t="s">
        <v>53</v>
      </c>
      <c r="C33" s="54"/>
      <c r="D33" s="54"/>
      <c r="E33" s="55" t="s">
        <v>88</v>
      </c>
      <c r="F33" s="56">
        <f>R51</f>
        <v>2405.06</v>
      </c>
      <c r="G33" s="87"/>
      <c r="H33" s="7"/>
      <c r="I33" s="63"/>
      <c r="J33" s="63"/>
      <c r="K33" s="63"/>
      <c r="L33" s="64"/>
      <c r="M33" s="65"/>
      <c r="N33" s="63"/>
      <c r="O33" s="34"/>
      <c r="P33" s="34"/>
      <c r="Q33" s="34"/>
      <c r="R33" s="34"/>
      <c r="S33" s="34"/>
    </row>
    <row r="34" spans="2:19" ht="16.5" thickBot="1" x14ac:dyDescent="0.3">
      <c r="B34" s="108">
        <v>2</v>
      </c>
      <c r="C34" s="109"/>
      <c r="D34" s="110"/>
      <c r="E34" s="70" t="str">
        <f>$B$155</f>
        <v xml:space="preserve">CUSTO TOTAL MENSAL </v>
      </c>
      <c r="F34" s="74">
        <f>R155</f>
        <v>6110.7430171399992</v>
      </c>
      <c r="G34" s="89">
        <f>F34*B34</f>
        <v>12221.486034279998</v>
      </c>
      <c r="I34" s="111"/>
      <c r="J34" s="111"/>
      <c r="K34" s="111"/>
      <c r="L34" s="135"/>
      <c r="M34" s="135"/>
      <c r="N34" s="67"/>
      <c r="O34" s="34"/>
      <c r="P34" s="34"/>
      <c r="Q34" s="34"/>
      <c r="R34" s="34"/>
      <c r="S34" s="34"/>
    </row>
    <row r="35" spans="2:19" ht="9" customHeight="1" thickBot="1" x14ac:dyDescent="0.3">
      <c r="B35" s="132"/>
      <c r="C35" s="133"/>
      <c r="D35" s="133"/>
      <c r="E35" s="133"/>
      <c r="F35" s="133"/>
      <c r="G35" s="134"/>
      <c r="I35" s="114"/>
      <c r="J35" s="114"/>
      <c r="K35" s="114"/>
      <c r="L35" s="114"/>
      <c r="M35" s="114"/>
      <c r="N35" s="114"/>
      <c r="O35" s="34"/>
      <c r="P35" s="34"/>
      <c r="Q35" s="34"/>
      <c r="R35" s="34"/>
      <c r="S35" s="34"/>
    </row>
    <row r="36" spans="2:19" ht="16.5" thickBot="1" x14ac:dyDescent="0.3">
      <c r="B36" s="101" t="s">
        <v>77</v>
      </c>
      <c r="C36" s="102"/>
      <c r="D36" s="102"/>
      <c r="E36" s="102"/>
      <c r="F36" s="102"/>
      <c r="G36" s="103"/>
      <c r="I36" s="112"/>
      <c r="J36" s="112"/>
      <c r="K36" s="112"/>
      <c r="L36" s="112"/>
      <c r="M36" s="112"/>
      <c r="N36" s="112"/>
      <c r="O36" s="34"/>
      <c r="P36" s="34"/>
      <c r="Q36" s="34"/>
      <c r="R36" s="34"/>
      <c r="S36" s="34"/>
    </row>
    <row r="37" spans="2:19" ht="16.5" thickBot="1" x14ac:dyDescent="0.3">
      <c r="B37" s="104" t="s">
        <v>48</v>
      </c>
      <c r="C37" s="105"/>
      <c r="D37" s="106"/>
      <c r="E37" s="107" t="s">
        <v>51</v>
      </c>
      <c r="F37" s="106"/>
      <c r="G37" s="90" t="s">
        <v>52</v>
      </c>
      <c r="I37" s="113"/>
      <c r="J37" s="113"/>
      <c r="K37" s="113"/>
      <c r="L37" s="113"/>
      <c r="M37" s="113"/>
      <c r="N37" s="66"/>
      <c r="O37" s="34"/>
      <c r="P37" s="34"/>
      <c r="Q37" s="34"/>
      <c r="R37" s="34"/>
      <c r="S37" s="34"/>
    </row>
    <row r="38" spans="2:19" ht="16.5" thickBot="1" x14ac:dyDescent="0.3">
      <c r="B38" s="86" t="s">
        <v>53</v>
      </c>
      <c r="C38" s="54"/>
      <c r="D38" s="54"/>
      <c r="E38" s="55" t="s">
        <v>88</v>
      </c>
      <c r="F38" s="56">
        <f>U51</f>
        <v>4238.121056</v>
      </c>
      <c r="G38" s="87"/>
      <c r="H38" s="7"/>
      <c r="I38" s="63"/>
      <c r="J38" s="63"/>
      <c r="K38" s="63"/>
      <c r="L38" s="64"/>
      <c r="M38" s="65"/>
      <c r="N38" s="63"/>
      <c r="O38" s="34"/>
      <c r="P38" s="34"/>
      <c r="Q38" s="34"/>
      <c r="R38" s="34"/>
      <c r="S38" s="34"/>
    </row>
    <row r="39" spans="2:19" ht="16.5" thickBot="1" x14ac:dyDescent="0.3">
      <c r="B39" s="108">
        <v>1</v>
      </c>
      <c r="C39" s="109"/>
      <c r="D39" s="110"/>
      <c r="E39" s="70" t="str">
        <f>$B$155</f>
        <v xml:space="preserve">CUSTO TOTAL MENSAL </v>
      </c>
      <c r="F39" s="74">
        <f>U155</f>
        <v>8304.4066581496627</v>
      </c>
      <c r="G39" s="89">
        <f>F39*B39</f>
        <v>8304.4066581496627</v>
      </c>
      <c r="I39" s="111"/>
      <c r="J39" s="111"/>
      <c r="K39" s="111"/>
      <c r="L39" s="135"/>
      <c r="M39" s="135"/>
      <c r="N39" s="67"/>
      <c r="O39" s="34"/>
      <c r="P39" s="34"/>
      <c r="Q39" s="34"/>
      <c r="R39" s="34"/>
      <c r="S39" s="34"/>
    </row>
    <row r="40" spans="2:19" ht="15" customHeight="1" x14ac:dyDescent="0.25">
      <c r="B40" s="138" t="s">
        <v>90</v>
      </c>
      <c r="C40" s="139"/>
      <c r="D40" s="139"/>
      <c r="E40" s="91" t="s">
        <v>84</v>
      </c>
      <c r="F40" s="92"/>
      <c r="G40" s="93">
        <f>+G9+G14+G19+G24+G30+G34+G39</f>
        <v>112912.26400419499</v>
      </c>
      <c r="H40" s="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2:19" ht="9" customHeight="1" thickBot="1" x14ac:dyDescent="0.3">
      <c r="B41" s="57"/>
      <c r="C41" s="58"/>
      <c r="D41" s="58"/>
      <c r="E41" s="58"/>
      <c r="F41" s="58"/>
      <c r="G41" s="59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2:19" ht="16.5" customHeight="1" thickBot="1" x14ac:dyDescent="0.3">
      <c r="B42" s="136" t="s">
        <v>54</v>
      </c>
      <c r="C42" s="137"/>
      <c r="D42" s="137"/>
      <c r="E42" s="68" t="s">
        <v>85</v>
      </c>
      <c r="F42" s="73">
        <v>0.27806599999999998</v>
      </c>
      <c r="G42" s="60">
        <f>G40*F42</f>
        <v>31397.061602590482</v>
      </c>
    </row>
    <row r="43" spans="2:19" ht="9" customHeight="1" thickBot="1" x14ac:dyDescent="0.3">
      <c r="B43" s="57"/>
      <c r="C43" s="58"/>
      <c r="D43" s="58"/>
      <c r="E43" s="58"/>
      <c r="F43" s="58"/>
      <c r="G43" s="59"/>
    </row>
    <row r="44" spans="2:19" ht="16.5" customHeight="1" thickBot="1" x14ac:dyDescent="0.3">
      <c r="B44" s="142" t="s">
        <v>68</v>
      </c>
      <c r="C44" s="143"/>
      <c r="D44" s="143"/>
      <c r="E44" s="143"/>
      <c r="F44" s="71" t="s">
        <v>86</v>
      </c>
      <c r="G44" s="72">
        <f>G40+G42</f>
        <v>144309.32560678548</v>
      </c>
      <c r="H44" s="27"/>
    </row>
    <row r="45" spans="2:19" ht="16.5" customHeight="1" thickBot="1" x14ac:dyDescent="0.3">
      <c r="B45" s="142" t="s">
        <v>69</v>
      </c>
      <c r="C45" s="143"/>
      <c r="D45" s="143"/>
      <c r="E45" s="143"/>
      <c r="F45" s="71" t="s">
        <v>87</v>
      </c>
      <c r="G45" s="72">
        <f>G44*12</f>
        <v>1731711.9072814258</v>
      </c>
    </row>
    <row r="47" spans="2:19" s="1" customFormat="1" x14ac:dyDescent="0.25">
      <c r="B47" s="1" t="s">
        <v>24</v>
      </c>
    </row>
    <row r="48" spans="2:19" x14ac:dyDescent="0.25">
      <c r="B48" s="2" t="s">
        <v>59</v>
      </c>
    </row>
    <row r="49" spans="2:28" s="13" customFormat="1" x14ac:dyDescent="0.25">
      <c r="B49" s="13" t="s">
        <v>55</v>
      </c>
      <c r="E49" s="13" t="s">
        <v>56</v>
      </c>
      <c r="H49" s="13" t="s">
        <v>57</v>
      </c>
      <c r="K49" s="13" t="s">
        <v>73</v>
      </c>
      <c r="N49" s="13" t="s">
        <v>91</v>
      </c>
      <c r="Q49" s="13" t="s">
        <v>75</v>
      </c>
      <c r="T49" s="13" t="s">
        <v>58</v>
      </c>
    </row>
    <row r="50" spans="2:28" x14ac:dyDescent="0.25">
      <c r="B50" s="100" t="s">
        <v>25</v>
      </c>
      <c r="C50" s="100"/>
      <c r="D50" s="3"/>
      <c r="E50" s="118" t="s">
        <v>25</v>
      </c>
      <c r="F50" s="119"/>
      <c r="H50" s="118" t="s">
        <v>25</v>
      </c>
      <c r="I50" s="119"/>
      <c r="K50" s="118" t="s">
        <v>25</v>
      </c>
      <c r="L50" s="119"/>
      <c r="N50" s="144" t="s">
        <v>25</v>
      </c>
      <c r="O50" s="145"/>
      <c r="Q50" s="118" t="s">
        <v>25</v>
      </c>
      <c r="R50" s="119"/>
      <c r="T50" s="118" t="s">
        <v>25</v>
      </c>
      <c r="U50" s="119"/>
    </row>
    <row r="51" spans="2:28" x14ac:dyDescent="0.25">
      <c r="B51" s="4" t="s">
        <v>78</v>
      </c>
      <c r="C51" s="5">
        <v>1726.59</v>
      </c>
      <c r="E51" s="4" t="s">
        <v>78</v>
      </c>
      <c r="F51" s="5">
        <v>1871.41</v>
      </c>
      <c r="G51" s="7"/>
      <c r="H51" s="4" t="s">
        <v>78</v>
      </c>
      <c r="I51" s="5">
        <v>1635.72</v>
      </c>
      <c r="K51" s="4" t="s">
        <v>78</v>
      </c>
      <c r="L51" s="5">
        <v>1635.72</v>
      </c>
      <c r="M51" s="7"/>
      <c r="N51" s="28" t="s">
        <v>78</v>
      </c>
      <c r="O51" s="24">
        <v>2405.06</v>
      </c>
      <c r="P51" s="20"/>
      <c r="Q51" s="4" t="s">
        <v>78</v>
      </c>
      <c r="R51" s="5">
        <v>2405.06</v>
      </c>
      <c r="T51" s="4" t="s">
        <v>78</v>
      </c>
      <c r="U51" s="5">
        <f>4075.1164*1.04</f>
        <v>4238.121056</v>
      </c>
    </row>
    <row r="52" spans="2:28" x14ac:dyDescent="0.25">
      <c r="B52" s="4" t="s">
        <v>82</v>
      </c>
      <c r="C52" s="5">
        <f>C51*0.767869</f>
        <v>1325.79493671</v>
      </c>
      <c r="E52" s="4" t="s">
        <v>82</v>
      </c>
      <c r="F52" s="5">
        <f>F51*0.767869</f>
        <v>1436.9977252900001</v>
      </c>
      <c r="H52" s="4" t="s">
        <v>82</v>
      </c>
      <c r="I52" s="5">
        <f>I51*0.767869</f>
        <v>1256.01868068</v>
      </c>
      <c r="K52" s="4" t="s">
        <v>82</v>
      </c>
      <c r="L52" s="5">
        <f>L51*0.767869</f>
        <v>1256.01868068</v>
      </c>
      <c r="N52" s="28" t="s">
        <v>92</v>
      </c>
      <c r="O52" s="24">
        <f>O51*0.3</f>
        <v>721.51799999999992</v>
      </c>
      <c r="Q52" s="4" t="s">
        <v>82</v>
      </c>
      <c r="R52" s="5">
        <f>R51*0.767869</f>
        <v>1846.7710171399999</v>
      </c>
      <c r="T52" s="4" t="s">
        <v>82</v>
      </c>
      <c r="U52" s="5">
        <f>U51*0.767869</f>
        <v>3254.3217771496643</v>
      </c>
    </row>
    <row r="53" spans="2:28" x14ac:dyDescent="0.25">
      <c r="B53" s="69"/>
      <c r="C53" s="5"/>
      <c r="E53" s="69"/>
      <c r="F53" s="5"/>
      <c r="H53" s="69"/>
      <c r="I53" s="5"/>
      <c r="K53" s="69"/>
      <c r="L53" s="5"/>
      <c r="N53" s="28" t="s">
        <v>82</v>
      </c>
      <c r="O53" s="24">
        <f>(O51+O52)*0.767869</f>
        <v>2400.8023222820002</v>
      </c>
      <c r="Q53" s="69"/>
      <c r="R53" s="5"/>
      <c r="T53" s="69"/>
      <c r="U53" s="5"/>
    </row>
    <row r="54" spans="2:28" x14ac:dyDescent="0.25">
      <c r="F54" s="10"/>
      <c r="L54" s="37"/>
      <c r="N54" s="94"/>
      <c r="O54" s="24"/>
      <c r="Q54" s="159"/>
    </row>
    <row r="55" spans="2:28" x14ac:dyDescent="0.25">
      <c r="C55" s="62"/>
      <c r="F55" s="62"/>
      <c r="N55" s="96"/>
      <c r="Q55" s="160"/>
    </row>
    <row r="56" spans="2:28" s="1" customFormat="1" x14ac:dyDescent="0.25">
      <c r="B56" s="1" t="s">
        <v>9</v>
      </c>
    </row>
    <row r="58" spans="2:28" s="13" customFormat="1" x14ac:dyDescent="0.25">
      <c r="B58" s="13" t="str">
        <f>$B$49</f>
        <v>RECEPCIONISTA</v>
      </c>
      <c r="F58" s="13" t="s">
        <v>56</v>
      </c>
      <c r="J58" s="13" t="s">
        <v>57</v>
      </c>
      <c r="N58" s="13" t="str">
        <f>$K$49</f>
        <v>SERVIÇOS GERAIS</v>
      </c>
      <c r="R58" s="13" t="str">
        <f>N49</f>
        <v>TÉCNICO ELETRICISTA</v>
      </c>
      <c r="V58" s="13" t="str">
        <f>Q49</f>
        <v>OFICIAL DE MANUTENÇÃO</v>
      </c>
      <c r="Z58" s="13" t="s">
        <v>58</v>
      </c>
    </row>
    <row r="59" spans="2:28" x14ac:dyDescent="0.25">
      <c r="B59" s="100" t="s">
        <v>1</v>
      </c>
      <c r="C59" s="100"/>
      <c r="D59" s="100"/>
      <c r="E59" s="3"/>
      <c r="F59" s="118" t="s">
        <v>1</v>
      </c>
      <c r="G59" s="124"/>
      <c r="H59" s="119"/>
      <c r="J59" s="100" t="s">
        <v>1</v>
      </c>
      <c r="K59" s="100"/>
      <c r="L59" s="100"/>
      <c r="N59" s="82" t="s">
        <v>1</v>
      </c>
      <c r="O59" s="82"/>
      <c r="P59" s="82"/>
      <c r="R59" s="144" t="s">
        <v>1</v>
      </c>
      <c r="S59" s="146"/>
      <c r="T59" s="145"/>
      <c r="V59" s="100" t="s">
        <v>1</v>
      </c>
      <c r="W59" s="100"/>
      <c r="X59" s="100"/>
      <c r="Z59" s="100" t="s">
        <v>1</v>
      </c>
      <c r="AA59" s="100"/>
      <c r="AB59" s="100"/>
    </row>
    <row r="60" spans="2:28" x14ac:dyDescent="0.25">
      <c r="B60" s="4" t="s">
        <v>26</v>
      </c>
      <c r="C60" s="4">
        <v>20.68</v>
      </c>
      <c r="D60" s="4">
        <f>C60*2</f>
        <v>41.36</v>
      </c>
      <c r="F60" s="4" t="s">
        <v>26</v>
      </c>
      <c r="G60" s="4">
        <v>20.68</v>
      </c>
      <c r="H60" s="4">
        <f>G60*2</f>
        <v>41.36</v>
      </c>
      <c r="J60" s="4" t="s">
        <v>26</v>
      </c>
      <c r="K60" s="4">
        <v>20.68</v>
      </c>
      <c r="L60" s="4">
        <f>K60*2</f>
        <v>41.36</v>
      </c>
      <c r="N60" s="4" t="s">
        <v>26</v>
      </c>
      <c r="O60" s="4">
        <v>20.68</v>
      </c>
      <c r="P60" s="4">
        <f>O60*2</f>
        <v>41.36</v>
      </c>
      <c r="R60" s="28" t="s">
        <v>26</v>
      </c>
      <c r="S60" s="28">
        <v>20.68</v>
      </c>
      <c r="T60" s="28">
        <f>S60*2</f>
        <v>41.36</v>
      </c>
      <c r="V60" s="4" t="s">
        <v>26</v>
      </c>
      <c r="W60" s="4">
        <v>20.68</v>
      </c>
      <c r="X60" s="4">
        <f>W60*2</f>
        <v>41.36</v>
      </c>
      <c r="Z60" s="4" t="s">
        <v>26</v>
      </c>
      <c r="AA60" s="4">
        <v>20.68</v>
      </c>
      <c r="AB60" s="4">
        <f>AA60*2</f>
        <v>41.36</v>
      </c>
    </row>
    <row r="61" spans="2:28" x14ac:dyDescent="0.25">
      <c r="B61" s="4" t="s">
        <v>2</v>
      </c>
      <c r="C61" s="4" t="s">
        <v>3</v>
      </c>
      <c r="D61" s="5">
        <v>5.71</v>
      </c>
      <c r="F61" s="4" t="s">
        <v>2</v>
      </c>
      <c r="G61" s="4" t="s">
        <v>3</v>
      </c>
      <c r="H61" s="5">
        <v>5.71</v>
      </c>
      <c r="I61" s="7"/>
      <c r="J61" s="4" t="s">
        <v>2</v>
      </c>
      <c r="K61" s="4" t="s">
        <v>3</v>
      </c>
      <c r="L61" s="5">
        <v>5.71</v>
      </c>
      <c r="N61" s="4" t="s">
        <v>2</v>
      </c>
      <c r="O61" s="4" t="s">
        <v>3</v>
      </c>
      <c r="P61" s="5">
        <v>5.71</v>
      </c>
      <c r="R61" s="28" t="s">
        <v>2</v>
      </c>
      <c r="S61" s="28" t="s">
        <v>3</v>
      </c>
      <c r="T61" s="24">
        <v>5.71</v>
      </c>
      <c r="V61" s="4" t="s">
        <v>2</v>
      </c>
      <c r="W61" s="4" t="s">
        <v>3</v>
      </c>
      <c r="X61" s="5">
        <v>5.71</v>
      </c>
      <c r="Z61" s="4" t="s">
        <v>2</v>
      </c>
      <c r="AA61" s="4" t="s">
        <v>3</v>
      </c>
      <c r="AB61" s="5">
        <v>5.71</v>
      </c>
    </row>
    <row r="62" spans="2:28" x14ac:dyDescent="0.25">
      <c r="B62" s="4" t="s">
        <v>4</v>
      </c>
      <c r="C62" s="4"/>
      <c r="D62" s="5">
        <f>D61*D60</f>
        <v>236.16559999999998</v>
      </c>
      <c r="F62" s="4" t="s">
        <v>4</v>
      </c>
      <c r="G62" s="4"/>
      <c r="H62" s="5">
        <f>H61*H60</f>
        <v>236.16559999999998</v>
      </c>
      <c r="J62" s="4" t="s">
        <v>4</v>
      </c>
      <c r="K62" s="4"/>
      <c r="L62" s="5">
        <f>L61*L60</f>
        <v>236.16559999999998</v>
      </c>
      <c r="N62" s="4" t="s">
        <v>4</v>
      </c>
      <c r="O62" s="4"/>
      <c r="P62" s="5">
        <f>P61*P60</f>
        <v>236.16559999999998</v>
      </c>
      <c r="R62" s="28" t="s">
        <v>4</v>
      </c>
      <c r="S62" s="28"/>
      <c r="T62" s="24">
        <f>T61*T60</f>
        <v>236.16559999999998</v>
      </c>
      <c r="V62" s="4" t="s">
        <v>4</v>
      </c>
      <c r="W62" s="4"/>
      <c r="X62" s="5">
        <f>X61*X60</f>
        <v>236.16559999999998</v>
      </c>
      <c r="Z62" s="4" t="s">
        <v>4</v>
      </c>
      <c r="AA62" s="4"/>
      <c r="AB62" s="5">
        <f>AB61*AB60</f>
        <v>236.16559999999998</v>
      </c>
    </row>
    <row r="63" spans="2:28" x14ac:dyDescent="0.25">
      <c r="B63" s="4" t="s">
        <v>5</v>
      </c>
      <c r="C63" s="4" t="s">
        <v>6</v>
      </c>
      <c r="D63" s="5">
        <f>6%*C51</f>
        <v>103.5954</v>
      </c>
      <c r="F63" s="4" t="s">
        <v>5</v>
      </c>
      <c r="G63" s="4" t="s">
        <v>6</v>
      </c>
      <c r="H63" s="5">
        <f>6%*F51</f>
        <v>112.2846</v>
      </c>
      <c r="I63" s="2" t="s">
        <v>0</v>
      </c>
      <c r="J63" s="4" t="s">
        <v>5</v>
      </c>
      <c r="K63" s="4" t="s">
        <v>6</v>
      </c>
      <c r="L63" s="5">
        <f>6%*I51</f>
        <v>98.143199999999993</v>
      </c>
      <c r="N63" s="4" t="s">
        <v>5</v>
      </c>
      <c r="O63" s="4" t="s">
        <v>6</v>
      </c>
      <c r="P63" s="5">
        <f>6%*L51</f>
        <v>98.143199999999993</v>
      </c>
      <c r="R63" s="28" t="s">
        <v>5</v>
      </c>
      <c r="S63" s="28" t="s">
        <v>6</v>
      </c>
      <c r="T63" s="24">
        <f>6%*O51</f>
        <v>144.30359999999999</v>
      </c>
      <c r="V63" s="4" t="s">
        <v>5</v>
      </c>
      <c r="W63" s="4" t="s">
        <v>6</v>
      </c>
      <c r="X63" s="5">
        <f>6%*R51</f>
        <v>144.30359999999999</v>
      </c>
      <c r="Z63" s="4" t="s">
        <v>5</v>
      </c>
      <c r="AA63" s="4" t="s">
        <v>6</v>
      </c>
      <c r="AB63" s="5">
        <f>6%*U51</f>
        <v>254.28726336</v>
      </c>
    </row>
    <row r="64" spans="2:28" s="26" customFormat="1" x14ac:dyDescent="0.25">
      <c r="B64" s="14" t="s">
        <v>7</v>
      </c>
      <c r="C64" s="14"/>
      <c r="D64" s="15">
        <f>D62-D63</f>
        <v>132.5702</v>
      </c>
      <c r="F64" s="14" t="s">
        <v>7</v>
      </c>
      <c r="G64" s="14"/>
      <c r="H64" s="15">
        <f>H62-H63</f>
        <v>123.88099999999999</v>
      </c>
      <c r="I64" s="26" t="s">
        <v>3</v>
      </c>
      <c r="J64" s="14" t="s">
        <v>7</v>
      </c>
      <c r="K64" s="14"/>
      <c r="L64" s="15">
        <f>L62-L63</f>
        <v>138.0224</v>
      </c>
      <c r="N64" s="14" t="s">
        <v>7</v>
      </c>
      <c r="O64" s="14"/>
      <c r="P64" s="15">
        <f>P62-P63</f>
        <v>138.0224</v>
      </c>
      <c r="R64" s="31" t="s">
        <v>7</v>
      </c>
      <c r="S64" s="31"/>
      <c r="T64" s="32">
        <f>T62-T63</f>
        <v>91.861999999999995</v>
      </c>
      <c r="V64" s="14" t="s">
        <v>7</v>
      </c>
      <c r="W64" s="14"/>
      <c r="X64" s="15">
        <f>X62-X63</f>
        <v>91.861999999999995</v>
      </c>
      <c r="Z64" s="14" t="s">
        <v>7</v>
      </c>
      <c r="AA64" s="14"/>
      <c r="AB64" s="15">
        <v>0</v>
      </c>
    </row>
    <row r="65" spans="2:21" x14ac:dyDescent="0.25">
      <c r="E65" s="7"/>
      <c r="J65" s="7"/>
      <c r="O65" s="7"/>
    </row>
    <row r="66" spans="2:21" s="1" customFormat="1" x14ac:dyDescent="0.25">
      <c r="B66" s="1" t="s">
        <v>27</v>
      </c>
    </row>
    <row r="67" spans="2:21" x14ac:dyDescent="0.25">
      <c r="E67" s="7"/>
      <c r="J67" s="7"/>
      <c r="O67" s="7"/>
    </row>
    <row r="68" spans="2:21" s="13" customFormat="1" x14ac:dyDescent="0.25">
      <c r="B68" s="13" t="s">
        <v>55</v>
      </c>
      <c r="E68" s="13" t="s">
        <v>56</v>
      </c>
      <c r="H68" s="13" t="s">
        <v>57</v>
      </c>
      <c r="K68" s="13" t="str">
        <f>$K$49</f>
        <v>SERVIÇOS GERAIS</v>
      </c>
      <c r="N68" s="13" t="str">
        <f>N49</f>
        <v>TÉCNICO ELETRICISTA</v>
      </c>
      <c r="Q68" s="13" t="str">
        <f>Q49</f>
        <v>OFICIAL DE MANUTENÇÃO</v>
      </c>
      <c r="T68" s="13" t="s">
        <v>58</v>
      </c>
    </row>
    <row r="69" spans="2:21" x14ac:dyDescent="0.25">
      <c r="B69" s="100" t="s">
        <v>16</v>
      </c>
      <c r="C69" s="100"/>
      <c r="E69" s="100" t="s">
        <v>16</v>
      </c>
      <c r="F69" s="100"/>
      <c r="H69" s="100" t="s">
        <v>16</v>
      </c>
      <c r="I69" s="100"/>
      <c r="J69" s="7"/>
      <c r="K69" s="100" t="s">
        <v>16</v>
      </c>
      <c r="L69" s="100"/>
      <c r="N69" s="116" t="s">
        <v>16</v>
      </c>
      <c r="O69" s="116"/>
      <c r="Q69" s="100" t="s">
        <v>16</v>
      </c>
      <c r="R69" s="100"/>
      <c r="T69" s="100" t="s">
        <v>16</v>
      </c>
      <c r="U69" s="100"/>
    </row>
    <row r="70" spans="2:21" x14ac:dyDescent="0.25">
      <c r="B70" s="4" t="s">
        <v>28</v>
      </c>
      <c r="C70" s="8">
        <v>20.68</v>
      </c>
      <c r="D70" s="2" t="s">
        <v>3</v>
      </c>
      <c r="E70" s="4" t="s">
        <v>28</v>
      </c>
      <c r="F70" s="8">
        <v>20.68</v>
      </c>
      <c r="H70" s="4" t="s">
        <v>28</v>
      </c>
      <c r="I70" s="8">
        <v>20.68</v>
      </c>
      <c r="J70" s="7"/>
      <c r="K70" s="4" t="s">
        <v>28</v>
      </c>
      <c r="L70" s="8">
        <v>20.68</v>
      </c>
      <c r="N70" s="28" t="s">
        <v>28</v>
      </c>
      <c r="O70" s="95">
        <v>20.68</v>
      </c>
      <c r="Q70" s="4" t="s">
        <v>28</v>
      </c>
      <c r="R70" s="8">
        <v>20.68</v>
      </c>
      <c r="T70" s="4" t="s">
        <v>28</v>
      </c>
      <c r="U70" s="8">
        <v>20.68</v>
      </c>
    </row>
    <row r="71" spans="2:21" ht="16.5" customHeight="1" x14ac:dyDescent="0.25">
      <c r="B71" s="4" t="s">
        <v>65</v>
      </c>
      <c r="C71" s="5">
        <v>19.77</v>
      </c>
      <c r="D71" s="7"/>
      <c r="E71" s="4" t="s">
        <v>65</v>
      </c>
      <c r="F71" s="5">
        <v>19.77</v>
      </c>
      <c r="H71" s="4" t="s">
        <v>65</v>
      </c>
      <c r="I71" s="5">
        <v>19.77</v>
      </c>
      <c r="J71" s="7"/>
      <c r="K71" s="4" t="s">
        <v>65</v>
      </c>
      <c r="L71" s="5">
        <v>19.77</v>
      </c>
      <c r="N71" s="4" t="s">
        <v>93</v>
      </c>
      <c r="O71" s="5">
        <v>28.83</v>
      </c>
      <c r="Q71" s="4" t="s">
        <v>93</v>
      </c>
      <c r="R71" s="5">
        <v>28.83</v>
      </c>
      <c r="T71" s="4" t="s">
        <v>65</v>
      </c>
      <c r="U71" s="5">
        <v>19.77</v>
      </c>
    </row>
    <row r="72" spans="2:21" x14ac:dyDescent="0.25">
      <c r="B72" s="4" t="s">
        <v>29</v>
      </c>
      <c r="C72" s="5">
        <f>1.33*C70</f>
        <v>27.5044</v>
      </c>
      <c r="E72" s="4" t="s">
        <v>29</v>
      </c>
      <c r="F72" s="5">
        <f>1.33*F70</f>
        <v>27.5044</v>
      </c>
      <c r="H72" s="4" t="s">
        <v>29</v>
      </c>
      <c r="I72" s="5">
        <f>1.33*I70</f>
        <v>27.5044</v>
      </c>
      <c r="J72" s="7"/>
      <c r="K72" s="4" t="s">
        <v>29</v>
      </c>
      <c r="L72" s="5">
        <f>1.33*L70</f>
        <v>27.5044</v>
      </c>
      <c r="N72" s="28" t="s">
        <v>29</v>
      </c>
      <c r="O72" s="24">
        <f>1.33*O70</f>
        <v>27.5044</v>
      </c>
      <c r="Q72" s="4" t="s">
        <v>29</v>
      </c>
      <c r="R72" s="5">
        <f>1.33*O70</f>
        <v>27.5044</v>
      </c>
      <c r="T72" s="4" t="s">
        <v>29</v>
      </c>
      <c r="U72" s="5">
        <f>1.33*U70</f>
        <v>27.5044</v>
      </c>
    </row>
    <row r="73" spans="2:21" s="26" customFormat="1" x14ac:dyDescent="0.25">
      <c r="B73" s="14" t="s">
        <v>7</v>
      </c>
      <c r="C73" s="15">
        <f>(C70*C71)-C72</f>
        <v>381.33920000000001</v>
      </c>
      <c r="E73" s="14" t="s">
        <v>7</v>
      </c>
      <c r="F73" s="15">
        <f>(F70*F71)-F72</f>
        <v>381.33920000000001</v>
      </c>
      <c r="H73" s="14" t="s">
        <v>7</v>
      </c>
      <c r="I73" s="15">
        <f>(I70*I71)-I72</f>
        <v>381.33920000000001</v>
      </c>
      <c r="J73" s="27"/>
      <c r="K73" s="14" t="s">
        <v>7</v>
      </c>
      <c r="L73" s="15">
        <f>(L70*L71)-L72</f>
        <v>381.33920000000001</v>
      </c>
      <c r="N73" s="31" t="s">
        <v>7</v>
      </c>
      <c r="O73" s="32">
        <f>(O70*O71)-O72</f>
        <v>568.69999999999993</v>
      </c>
      <c r="Q73" s="14" t="s">
        <v>7</v>
      </c>
      <c r="R73" s="15">
        <f>(R70*R71)-R72</f>
        <v>568.69999999999993</v>
      </c>
      <c r="T73" s="14" t="s">
        <v>7</v>
      </c>
      <c r="U73" s="15">
        <f>(U70*U71)-U72</f>
        <v>381.33920000000001</v>
      </c>
    </row>
    <row r="74" spans="2:21" x14ac:dyDescent="0.25">
      <c r="E74" s="7"/>
      <c r="J74" s="7"/>
      <c r="O74" s="7"/>
    </row>
    <row r="75" spans="2:21" s="1" customFormat="1" x14ac:dyDescent="0.25">
      <c r="B75" s="1" t="s">
        <v>32</v>
      </c>
    </row>
    <row r="76" spans="2:21" x14ac:dyDescent="0.25">
      <c r="E76" s="7"/>
      <c r="J76" s="7"/>
      <c r="O76" s="7"/>
    </row>
    <row r="77" spans="2:21" s="13" customFormat="1" x14ac:dyDescent="0.25">
      <c r="B77" s="13" t="s">
        <v>55</v>
      </c>
      <c r="E77" s="13" t="s">
        <v>56</v>
      </c>
      <c r="H77" s="13" t="s">
        <v>57</v>
      </c>
      <c r="K77" s="13" t="str">
        <f>$K$49</f>
        <v>SERVIÇOS GERAIS</v>
      </c>
      <c r="N77" s="13" t="str">
        <f>N49</f>
        <v>TÉCNICO ELETRICISTA</v>
      </c>
      <c r="Q77" s="13" t="str">
        <f>Q49</f>
        <v>OFICIAL DE MANUTENÇÃO</v>
      </c>
      <c r="T77" s="13" t="s">
        <v>58</v>
      </c>
    </row>
    <row r="78" spans="2:21" x14ac:dyDescent="0.25">
      <c r="B78" s="118" t="s">
        <v>79</v>
      </c>
      <c r="C78" s="119"/>
      <c r="E78" s="118" t="str">
        <f>$B$78</f>
        <v>CESTA BÁSICA / ALIMENTAÇÃO</v>
      </c>
      <c r="F78" s="119"/>
      <c r="H78" s="118" t="str">
        <f>$B$78</f>
        <v>CESTA BÁSICA / ALIMENTAÇÃO</v>
      </c>
      <c r="I78" s="119"/>
      <c r="J78" s="7"/>
      <c r="K78" s="118" t="str">
        <f>$B$78</f>
        <v>CESTA BÁSICA / ALIMENTAÇÃO</v>
      </c>
      <c r="L78" s="119"/>
      <c r="N78" s="144" t="str">
        <f>$B$78</f>
        <v>CESTA BÁSICA / ALIMENTAÇÃO</v>
      </c>
      <c r="O78" s="145"/>
      <c r="Q78" s="118" t="str">
        <f>$B$78</f>
        <v>CESTA BÁSICA / ALIMENTAÇÃO</v>
      </c>
      <c r="R78" s="119"/>
      <c r="T78" s="118" t="str">
        <f>$B$78</f>
        <v>CESTA BÁSICA / ALIMENTAÇÃO</v>
      </c>
      <c r="U78" s="119"/>
    </row>
    <row r="79" spans="2:21" x14ac:dyDescent="0.25">
      <c r="B79" s="4" t="s">
        <v>66</v>
      </c>
      <c r="C79" s="5">
        <v>137.79</v>
      </c>
      <c r="E79" s="4" t="s">
        <v>66</v>
      </c>
      <c r="F79" s="5">
        <v>137.79</v>
      </c>
      <c r="H79" s="4" t="s">
        <v>66</v>
      </c>
      <c r="I79" s="5">
        <v>137.79</v>
      </c>
      <c r="J79" s="7"/>
      <c r="K79" s="4" t="s">
        <v>66</v>
      </c>
      <c r="L79" s="5">
        <v>137.79</v>
      </c>
      <c r="N79" s="4" t="s">
        <v>93</v>
      </c>
      <c r="O79" s="24">
        <v>409.4</v>
      </c>
      <c r="Q79" s="4" t="s">
        <v>93</v>
      </c>
      <c r="R79" s="24">
        <v>409.4</v>
      </c>
      <c r="T79" s="4" t="s">
        <v>66</v>
      </c>
      <c r="U79" s="5">
        <v>137.79</v>
      </c>
    </row>
    <row r="80" spans="2:21" s="26" customFormat="1" x14ac:dyDescent="0.25">
      <c r="B80" s="14" t="s">
        <v>7</v>
      </c>
      <c r="C80" s="15">
        <f>C79</f>
        <v>137.79</v>
      </c>
      <c r="E80" s="14" t="s">
        <v>7</v>
      </c>
      <c r="F80" s="15">
        <f>F79</f>
        <v>137.79</v>
      </c>
      <c r="H80" s="14" t="s">
        <v>7</v>
      </c>
      <c r="I80" s="15">
        <f>I79</f>
        <v>137.79</v>
      </c>
      <c r="J80" s="27"/>
      <c r="K80" s="14" t="s">
        <v>7</v>
      </c>
      <c r="L80" s="15">
        <f>L79</f>
        <v>137.79</v>
      </c>
      <c r="N80" s="31" t="s">
        <v>7</v>
      </c>
      <c r="O80" s="32">
        <f>O79</f>
        <v>409.4</v>
      </c>
      <c r="Q80" s="14" t="s">
        <v>7</v>
      </c>
      <c r="R80" s="15">
        <f>R79</f>
        <v>409.4</v>
      </c>
      <c r="T80" s="14" t="s">
        <v>7</v>
      </c>
      <c r="U80" s="15">
        <f>U79</f>
        <v>137.79</v>
      </c>
    </row>
    <row r="81" spans="2:21" x14ac:dyDescent="0.25">
      <c r="E81" s="7"/>
      <c r="J81" s="7"/>
      <c r="O81" s="7"/>
    </row>
    <row r="82" spans="2:21" s="1" customFormat="1" x14ac:dyDescent="0.25">
      <c r="B82" s="1" t="s">
        <v>33</v>
      </c>
    </row>
    <row r="83" spans="2:21" x14ac:dyDescent="0.25">
      <c r="E83" s="7"/>
      <c r="J83" s="7"/>
      <c r="O83" s="7"/>
    </row>
    <row r="84" spans="2:21" s="13" customFormat="1" x14ac:dyDescent="0.25">
      <c r="B84" s="13" t="s">
        <v>55</v>
      </c>
      <c r="E84" s="13" t="s">
        <v>56</v>
      </c>
      <c r="H84" s="13" t="s">
        <v>57</v>
      </c>
      <c r="K84" s="13" t="str">
        <f>$K$49</f>
        <v>SERVIÇOS GERAIS</v>
      </c>
      <c r="N84" s="75" t="str">
        <f>N49</f>
        <v>TÉCNICO ELETRICISTA</v>
      </c>
      <c r="O84" s="75"/>
      <c r="Q84" s="75" t="str">
        <f>Q49</f>
        <v>OFICIAL DE MANUTENÇÃO</v>
      </c>
      <c r="R84" s="75"/>
      <c r="T84" s="13" t="s">
        <v>58</v>
      </c>
    </row>
    <row r="85" spans="2:21" ht="15.75" customHeight="1" x14ac:dyDescent="0.25">
      <c r="B85" s="100" t="s">
        <v>33</v>
      </c>
      <c r="C85" s="100"/>
      <c r="E85" s="100" t="s">
        <v>33</v>
      </c>
      <c r="F85" s="100"/>
      <c r="H85" s="100" t="s">
        <v>33</v>
      </c>
      <c r="I85" s="100"/>
      <c r="J85" s="7"/>
      <c r="K85" s="100" t="s">
        <v>33</v>
      </c>
      <c r="L85" s="100"/>
      <c r="N85" s="120" t="s">
        <v>33</v>
      </c>
      <c r="O85" s="120"/>
      <c r="Q85" s="120" t="s">
        <v>33</v>
      </c>
      <c r="R85" s="120"/>
      <c r="T85" s="100" t="s">
        <v>33</v>
      </c>
      <c r="U85" s="100"/>
    </row>
    <row r="86" spans="2:21" x14ac:dyDescent="0.25">
      <c r="B86" s="4" t="s">
        <v>30</v>
      </c>
      <c r="C86" s="4">
        <v>1</v>
      </c>
      <c r="E86" s="4" t="s">
        <v>30</v>
      </c>
      <c r="F86" s="4">
        <v>1</v>
      </c>
      <c r="H86" s="4" t="s">
        <v>30</v>
      </c>
      <c r="I86" s="4">
        <v>1</v>
      </c>
      <c r="J86" s="7"/>
      <c r="K86" s="4" t="s">
        <v>30</v>
      </c>
      <c r="L86" s="4">
        <v>1</v>
      </c>
      <c r="N86" s="76" t="s">
        <v>30</v>
      </c>
      <c r="O86" s="76">
        <v>1</v>
      </c>
      <c r="Q86" s="76" t="s">
        <v>30</v>
      </c>
      <c r="R86" s="76">
        <v>1</v>
      </c>
      <c r="T86" s="4" t="s">
        <v>30</v>
      </c>
      <c r="U86" s="4">
        <v>1</v>
      </c>
    </row>
    <row r="87" spans="2:21" x14ac:dyDescent="0.25">
      <c r="B87" s="4" t="s">
        <v>66</v>
      </c>
      <c r="C87" s="5">
        <v>15.2</v>
      </c>
      <c r="E87" s="4" t="s">
        <v>66</v>
      </c>
      <c r="F87" s="5">
        <v>15.2</v>
      </c>
      <c r="H87" s="4" t="s">
        <v>66</v>
      </c>
      <c r="I87" s="5">
        <v>15.2</v>
      </c>
      <c r="J87" s="7"/>
      <c r="K87" s="4" t="s">
        <v>66</v>
      </c>
      <c r="L87" s="5">
        <v>15.2</v>
      </c>
      <c r="N87" s="76" t="s">
        <v>66</v>
      </c>
      <c r="O87" s="77">
        <v>15.2</v>
      </c>
      <c r="Q87" s="76" t="s">
        <v>66</v>
      </c>
      <c r="R87" s="77">
        <v>0</v>
      </c>
      <c r="T87" s="4" t="s">
        <v>66</v>
      </c>
      <c r="U87" s="5">
        <v>15.2</v>
      </c>
    </row>
    <row r="88" spans="2:21" x14ac:dyDescent="0.25">
      <c r="B88" s="4" t="s">
        <v>5</v>
      </c>
      <c r="C88" s="5">
        <v>0</v>
      </c>
      <c r="E88" s="4" t="s">
        <v>5</v>
      </c>
      <c r="F88" s="5">
        <v>0</v>
      </c>
      <c r="H88" s="4" t="s">
        <v>5</v>
      </c>
      <c r="I88" s="5">
        <v>0</v>
      </c>
      <c r="J88" s="7"/>
      <c r="K88" s="4" t="s">
        <v>5</v>
      </c>
      <c r="L88" s="5">
        <v>0</v>
      </c>
      <c r="N88" s="76" t="s">
        <v>5</v>
      </c>
      <c r="O88" s="77">
        <v>0</v>
      </c>
      <c r="Q88" s="76" t="s">
        <v>5</v>
      </c>
      <c r="R88" s="77">
        <v>0</v>
      </c>
      <c r="T88" s="4" t="s">
        <v>5</v>
      </c>
      <c r="U88" s="5">
        <v>0</v>
      </c>
    </row>
    <row r="89" spans="2:21" s="26" customFormat="1" x14ac:dyDescent="0.25">
      <c r="B89" s="14" t="s">
        <v>7</v>
      </c>
      <c r="C89" s="15">
        <f>C87</f>
        <v>15.2</v>
      </c>
      <c r="E89" s="14" t="s">
        <v>7</v>
      </c>
      <c r="F89" s="15">
        <f>F87</f>
        <v>15.2</v>
      </c>
      <c r="H89" s="14" t="s">
        <v>7</v>
      </c>
      <c r="I89" s="15">
        <f>I87</f>
        <v>15.2</v>
      </c>
      <c r="J89" s="27"/>
      <c r="K89" s="14" t="s">
        <v>7</v>
      </c>
      <c r="L89" s="15">
        <f>L87</f>
        <v>15.2</v>
      </c>
      <c r="N89" s="78" t="s">
        <v>7</v>
      </c>
      <c r="O89" s="79">
        <v>0</v>
      </c>
      <c r="Q89" s="78" t="s">
        <v>7</v>
      </c>
      <c r="R89" s="79">
        <f>R87</f>
        <v>0</v>
      </c>
      <c r="T89" s="14" t="s">
        <v>7</v>
      </c>
      <c r="U89" s="15">
        <f>U87</f>
        <v>15.2</v>
      </c>
    </row>
    <row r="90" spans="2:21" x14ac:dyDescent="0.25">
      <c r="E90" s="7"/>
      <c r="J90" s="7"/>
      <c r="O90" s="7"/>
    </row>
    <row r="91" spans="2:21" s="1" customFormat="1" ht="15.75" customHeight="1" x14ac:dyDescent="0.25">
      <c r="B91" s="1" t="s">
        <v>46</v>
      </c>
    </row>
    <row r="92" spans="2:21" x14ac:dyDescent="0.25">
      <c r="E92" s="7"/>
      <c r="J92" s="7"/>
      <c r="O92" s="7"/>
    </row>
    <row r="93" spans="2:21" s="13" customFormat="1" x14ac:dyDescent="0.25">
      <c r="B93" s="13" t="s">
        <v>55</v>
      </c>
      <c r="E93" s="13" t="s">
        <v>56</v>
      </c>
      <c r="H93" s="13" t="s">
        <v>57</v>
      </c>
      <c r="K93" s="13" t="str">
        <f>$K$49</f>
        <v>SERVIÇOS GERAIS</v>
      </c>
      <c r="N93" s="75" t="str">
        <f>N49</f>
        <v>TÉCNICO ELETRICISTA</v>
      </c>
      <c r="O93" s="75"/>
      <c r="Q93" s="75" t="str">
        <f>Q49</f>
        <v>OFICIAL DE MANUTENÇÃO</v>
      </c>
      <c r="R93" s="75"/>
      <c r="T93" s="13" t="s">
        <v>58</v>
      </c>
    </row>
    <row r="94" spans="2:21" ht="31.5" customHeight="1" x14ac:dyDescent="0.25">
      <c r="B94" s="140" t="s">
        <v>46</v>
      </c>
      <c r="C94" s="141"/>
      <c r="E94" s="117" t="s">
        <v>46</v>
      </c>
      <c r="F94" s="117"/>
      <c r="H94" s="117" t="s">
        <v>46</v>
      </c>
      <c r="I94" s="117"/>
      <c r="J94" s="7"/>
      <c r="K94" s="117" t="s">
        <v>46</v>
      </c>
      <c r="L94" s="117"/>
      <c r="N94" s="161" t="s">
        <v>46</v>
      </c>
      <c r="O94" s="161"/>
      <c r="Q94" s="161" t="s">
        <v>46</v>
      </c>
      <c r="R94" s="161"/>
      <c r="T94" s="117" t="s">
        <v>46</v>
      </c>
      <c r="U94" s="117"/>
    </row>
    <row r="95" spans="2:21" x14ac:dyDescent="0.25">
      <c r="B95" s="4" t="s">
        <v>30</v>
      </c>
      <c r="C95" s="4">
        <v>1</v>
      </c>
      <c r="E95" s="4" t="s">
        <v>30</v>
      </c>
      <c r="F95" s="4">
        <v>1</v>
      </c>
      <c r="H95" s="4" t="s">
        <v>30</v>
      </c>
      <c r="I95" s="4">
        <v>1</v>
      </c>
      <c r="J95" s="7"/>
      <c r="K95" s="4" t="s">
        <v>30</v>
      </c>
      <c r="L95" s="4">
        <v>1</v>
      </c>
      <c r="N95" s="76" t="s">
        <v>30</v>
      </c>
      <c r="O95" s="76">
        <v>1</v>
      </c>
      <c r="Q95" s="76" t="s">
        <v>30</v>
      </c>
      <c r="R95" s="76">
        <v>1</v>
      </c>
      <c r="T95" s="4" t="s">
        <v>30</v>
      </c>
      <c r="U95" s="4">
        <v>1</v>
      </c>
    </row>
    <row r="96" spans="2:21" x14ac:dyDescent="0.25">
      <c r="B96" s="4" t="s">
        <v>66</v>
      </c>
      <c r="C96" s="5">
        <v>33.65</v>
      </c>
      <c r="E96" s="4" t="s">
        <v>66</v>
      </c>
      <c r="F96" s="5">
        <v>33.65</v>
      </c>
      <c r="H96" s="4" t="s">
        <v>66</v>
      </c>
      <c r="I96" s="5">
        <v>33.65</v>
      </c>
      <c r="J96" s="7"/>
      <c r="K96" s="4" t="s">
        <v>66</v>
      </c>
      <c r="L96" s="5">
        <v>33.65</v>
      </c>
      <c r="N96" s="76" t="s">
        <v>66</v>
      </c>
      <c r="O96" s="77">
        <v>33.65</v>
      </c>
      <c r="Q96" s="76" t="s">
        <v>66</v>
      </c>
      <c r="R96" s="77">
        <v>0</v>
      </c>
      <c r="T96" s="4" t="s">
        <v>66</v>
      </c>
      <c r="U96" s="5">
        <v>33.65</v>
      </c>
    </row>
    <row r="97" spans="2:21" x14ac:dyDescent="0.25">
      <c r="B97" s="4" t="s">
        <v>5</v>
      </c>
      <c r="C97" s="5">
        <v>0</v>
      </c>
      <c r="E97" s="4" t="s">
        <v>5</v>
      </c>
      <c r="F97" s="5">
        <v>0</v>
      </c>
      <c r="H97" s="4" t="s">
        <v>5</v>
      </c>
      <c r="I97" s="5">
        <v>0</v>
      </c>
      <c r="J97" s="7"/>
      <c r="K97" s="4" t="s">
        <v>5</v>
      </c>
      <c r="L97" s="5">
        <v>0</v>
      </c>
      <c r="N97" s="76" t="s">
        <v>5</v>
      </c>
      <c r="O97" s="77">
        <v>0</v>
      </c>
      <c r="Q97" s="76" t="s">
        <v>5</v>
      </c>
      <c r="R97" s="77">
        <v>0</v>
      </c>
      <c r="T97" s="4" t="s">
        <v>5</v>
      </c>
      <c r="U97" s="5">
        <v>0</v>
      </c>
    </row>
    <row r="98" spans="2:21" x14ac:dyDescent="0.25">
      <c r="B98" s="4" t="s">
        <v>7</v>
      </c>
      <c r="C98" s="5">
        <f>C96</f>
        <v>33.65</v>
      </c>
      <c r="E98" s="4" t="s">
        <v>7</v>
      </c>
      <c r="F98" s="5">
        <f>F96</f>
        <v>33.65</v>
      </c>
      <c r="H98" s="4" t="s">
        <v>7</v>
      </c>
      <c r="I98" s="5">
        <f>I96</f>
        <v>33.65</v>
      </c>
      <c r="J98" s="7"/>
      <c r="K98" s="4" t="s">
        <v>7</v>
      </c>
      <c r="L98" s="5">
        <f>L96</f>
        <v>33.65</v>
      </c>
      <c r="N98" s="76" t="s">
        <v>7</v>
      </c>
      <c r="O98" s="77">
        <v>0</v>
      </c>
      <c r="Q98" s="76" t="s">
        <v>7</v>
      </c>
      <c r="R98" s="77">
        <f>R96</f>
        <v>0</v>
      </c>
      <c r="T98" s="4" t="s">
        <v>7</v>
      </c>
      <c r="U98" s="5">
        <f>U96</f>
        <v>33.65</v>
      </c>
    </row>
    <row r="99" spans="2:21" x14ac:dyDescent="0.25">
      <c r="E99" s="7"/>
      <c r="J99" s="7"/>
      <c r="N99" s="13"/>
      <c r="O99" s="20"/>
    </row>
    <row r="100" spans="2:21" x14ac:dyDescent="0.25">
      <c r="E100" s="7"/>
      <c r="J100" s="7"/>
      <c r="O100" s="7"/>
    </row>
    <row r="101" spans="2:21" s="1" customFormat="1" x14ac:dyDescent="0.25">
      <c r="B101" s="1" t="s">
        <v>19</v>
      </c>
    </row>
    <row r="102" spans="2:21" x14ac:dyDescent="0.25">
      <c r="E102" s="7"/>
      <c r="J102" s="7"/>
      <c r="O102" s="7"/>
    </row>
    <row r="103" spans="2:21" s="13" customFormat="1" x14ac:dyDescent="0.25">
      <c r="B103" s="13" t="s">
        <v>55</v>
      </c>
      <c r="E103" s="13" t="s">
        <v>56</v>
      </c>
      <c r="H103" s="13" t="s">
        <v>57</v>
      </c>
      <c r="K103" s="13" t="str">
        <f>$K$49</f>
        <v>SERVIÇOS GERAIS</v>
      </c>
      <c r="N103" s="75" t="str">
        <f>N49</f>
        <v>TÉCNICO ELETRICISTA</v>
      </c>
      <c r="O103" s="75"/>
      <c r="Q103" s="75" t="str">
        <f>Q49</f>
        <v>OFICIAL DE MANUTENÇÃO</v>
      </c>
      <c r="R103" s="75"/>
      <c r="T103" s="13" t="s">
        <v>58</v>
      </c>
    </row>
    <row r="104" spans="2:21" s="13" customFormat="1" x14ac:dyDescent="0.25">
      <c r="B104" s="140" t="s">
        <v>19</v>
      </c>
      <c r="C104" s="141"/>
      <c r="E104" s="117" t="s">
        <v>19</v>
      </c>
      <c r="F104" s="117"/>
      <c r="H104" s="117" t="s">
        <v>19</v>
      </c>
      <c r="I104" s="117"/>
      <c r="J104" s="20"/>
      <c r="K104" s="117" t="s">
        <v>19</v>
      </c>
      <c r="L104" s="117"/>
      <c r="N104" s="161" t="s">
        <v>19</v>
      </c>
      <c r="O104" s="161"/>
      <c r="Q104" s="161" t="s">
        <v>19</v>
      </c>
      <c r="R104" s="161"/>
      <c r="T104" s="117" t="s">
        <v>19</v>
      </c>
      <c r="U104" s="117"/>
    </row>
    <row r="105" spans="2:21" s="13" customFormat="1" x14ac:dyDescent="0.25">
      <c r="B105" s="28" t="s">
        <v>34</v>
      </c>
      <c r="C105" s="28">
        <v>1</v>
      </c>
      <c r="D105" s="13" t="s">
        <v>3</v>
      </c>
      <c r="E105" s="28" t="s">
        <v>34</v>
      </c>
      <c r="F105" s="28">
        <v>1</v>
      </c>
      <c r="H105" s="28" t="s">
        <v>34</v>
      </c>
      <c r="I105" s="28">
        <v>1</v>
      </c>
      <c r="J105" s="20"/>
      <c r="K105" s="28" t="s">
        <v>34</v>
      </c>
      <c r="L105" s="28">
        <v>1</v>
      </c>
      <c r="N105" s="76" t="s">
        <v>34</v>
      </c>
      <c r="O105" s="76">
        <v>1</v>
      </c>
      <c r="Q105" s="76" t="s">
        <v>34</v>
      </c>
      <c r="R105" s="76">
        <v>1</v>
      </c>
      <c r="T105" s="28" t="s">
        <v>34</v>
      </c>
      <c r="U105" s="28">
        <v>1</v>
      </c>
    </row>
    <row r="106" spans="2:21" s="13" customFormat="1" ht="31.5" x14ac:dyDescent="0.25">
      <c r="B106" s="29" t="s">
        <v>83</v>
      </c>
      <c r="C106" s="24">
        <f>1412*0.3</f>
        <v>423.59999999999997</v>
      </c>
      <c r="E106" s="29" t="s">
        <v>70</v>
      </c>
      <c r="F106" s="24">
        <f>1412*0.3</f>
        <v>423.59999999999997</v>
      </c>
      <c r="H106" s="29" t="s">
        <v>70</v>
      </c>
      <c r="I106" s="24">
        <f>1412*0.3</f>
        <v>423.59999999999997</v>
      </c>
      <c r="J106" s="20"/>
      <c r="K106" s="29" t="s">
        <v>70</v>
      </c>
      <c r="L106" s="24">
        <f>1412*0.3</f>
        <v>423.59999999999997</v>
      </c>
      <c r="N106" s="80" t="s">
        <v>70</v>
      </c>
      <c r="O106" s="77">
        <f>1412*0.3</f>
        <v>423.59999999999997</v>
      </c>
      <c r="Q106" s="80" t="s">
        <v>70</v>
      </c>
      <c r="R106" s="77">
        <f>1412*0.3</f>
        <v>423.59999999999997</v>
      </c>
      <c r="T106" s="29" t="s">
        <v>70</v>
      </c>
      <c r="U106" s="24">
        <f>1412*0.3</f>
        <v>423.59999999999997</v>
      </c>
    </row>
    <row r="107" spans="2:21" s="13" customFormat="1" x14ac:dyDescent="0.25">
      <c r="B107" s="28" t="s">
        <v>71</v>
      </c>
      <c r="C107" s="40">
        <v>13.43</v>
      </c>
      <c r="E107" s="28" t="s">
        <v>71</v>
      </c>
      <c r="F107" s="40">
        <v>13.43</v>
      </c>
      <c r="H107" s="28" t="s">
        <v>71</v>
      </c>
      <c r="I107" s="40">
        <v>13.43</v>
      </c>
      <c r="J107" s="20"/>
      <c r="K107" s="28" t="s">
        <v>71</v>
      </c>
      <c r="L107" s="40">
        <v>13.43</v>
      </c>
      <c r="N107" s="76" t="s">
        <v>71</v>
      </c>
      <c r="O107" s="81">
        <v>13.43</v>
      </c>
      <c r="Q107" s="76" t="s">
        <v>71</v>
      </c>
      <c r="R107" s="81">
        <v>0</v>
      </c>
      <c r="T107" s="28" t="s">
        <v>71</v>
      </c>
      <c r="U107" s="40">
        <v>13.43</v>
      </c>
    </row>
    <row r="108" spans="2:21" s="30" customFormat="1" x14ac:dyDescent="0.25">
      <c r="B108" s="31" t="s">
        <v>8</v>
      </c>
      <c r="C108" s="32">
        <f>C107</f>
        <v>13.43</v>
      </c>
      <c r="E108" s="31" t="s">
        <v>8</v>
      </c>
      <c r="F108" s="32">
        <f>F107</f>
        <v>13.43</v>
      </c>
      <c r="H108" s="31" t="s">
        <v>8</v>
      </c>
      <c r="I108" s="32">
        <f>I107</f>
        <v>13.43</v>
      </c>
      <c r="J108" s="33"/>
      <c r="K108" s="31" t="s">
        <v>8</v>
      </c>
      <c r="L108" s="32">
        <f>L107</f>
        <v>13.43</v>
      </c>
      <c r="N108" s="78" t="s">
        <v>8</v>
      </c>
      <c r="O108" s="79">
        <v>0</v>
      </c>
      <c r="Q108" s="78" t="s">
        <v>8</v>
      </c>
      <c r="R108" s="79">
        <f>R107</f>
        <v>0</v>
      </c>
      <c r="T108" s="31" t="s">
        <v>8</v>
      </c>
      <c r="U108" s="32">
        <f>U107</f>
        <v>13.43</v>
      </c>
    </row>
    <row r="109" spans="2:21" s="13" customFormat="1" x14ac:dyDescent="0.25">
      <c r="E109" s="20"/>
      <c r="J109" s="20"/>
      <c r="O109" s="20"/>
    </row>
    <row r="110" spans="2:21" x14ac:dyDescent="0.25">
      <c r="E110" s="7"/>
      <c r="J110" s="7"/>
      <c r="O110" s="7"/>
    </row>
    <row r="111" spans="2:21" s="1" customFormat="1" x14ac:dyDescent="0.25">
      <c r="B111" s="1" t="s">
        <v>60</v>
      </c>
    </row>
    <row r="112" spans="2:21" s="9" customFormat="1" x14ac:dyDescent="0.25">
      <c r="E112" s="10"/>
      <c r="J112" s="10"/>
      <c r="O112" s="10"/>
    </row>
    <row r="113" spans="2:42" s="13" customFormat="1" x14ac:dyDescent="0.25">
      <c r="B113" s="13" t="s">
        <v>55</v>
      </c>
      <c r="E113" s="13" t="s">
        <v>56</v>
      </c>
      <c r="H113" s="13" t="s">
        <v>57</v>
      </c>
      <c r="K113" s="13" t="str">
        <f>$K$49</f>
        <v>SERVIÇOS GERAIS</v>
      </c>
      <c r="N113" s="75" t="str">
        <f>N49</f>
        <v>TÉCNICO ELETRICISTA</v>
      </c>
      <c r="O113" s="75"/>
      <c r="Q113" s="75" t="str">
        <f>Q49</f>
        <v>OFICIAL DE MANUTENÇÃO</v>
      </c>
      <c r="R113" s="75"/>
      <c r="T113" s="13" t="s">
        <v>58</v>
      </c>
    </row>
    <row r="114" spans="2:42" x14ac:dyDescent="0.25">
      <c r="B114" s="100" t="s">
        <v>44</v>
      </c>
      <c r="C114" s="100"/>
      <c r="E114" s="100" t="s">
        <v>44</v>
      </c>
      <c r="F114" s="100"/>
      <c r="H114" s="100" t="s">
        <v>44</v>
      </c>
      <c r="I114" s="100"/>
      <c r="J114" s="7"/>
      <c r="K114" s="100" t="s">
        <v>44</v>
      </c>
      <c r="L114" s="100"/>
      <c r="N114" s="120" t="s">
        <v>44</v>
      </c>
      <c r="O114" s="120"/>
      <c r="Q114" s="120" t="s">
        <v>44</v>
      </c>
      <c r="R114" s="120"/>
      <c r="T114" s="100" t="s">
        <v>44</v>
      </c>
      <c r="U114" s="100"/>
    </row>
    <row r="115" spans="2:42" x14ac:dyDescent="0.25">
      <c r="B115" s="4" t="s">
        <v>110</v>
      </c>
      <c r="C115" s="5">
        <v>161.63</v>
      </c>
      <c r="E115" s="4" t="s">
        <v>110</v>
      </c>
      <c r="F115" s="5">
        <v>161.63</v>
      </c>
      <c r="H115" s="4" t="s">
        <v>110</v>
      </c>
      <c r="I115" s="5">
        <v>161.63</v>
      </c>
      <c r="J115" s="7"/>
      <c r="K115" s="4" t="s">
        <v>110</v>
      </c>
      <c r="L115" s="5">
        <v>161.63</v>
      </c>
      <c r="N115" s="76" t="s">
        <v>43</v>
      </c>
      <c r="O115" s="77">
        <v>161.63</v>
      </c>
      <c r="Q115" s="76" t="s">
        <v>43</v>
      </c>
      <c r="R115" s="77">
        <v>0</v>
      </c>
      <c r="T115" s="4" t="s">
        <v>110</v>
      </c>
      <c r="U115" s="5">
        <v>161.63</v>
      </c>
    </row>
    <row r="116" spans="2:42" s="26" customFormat="1" x14ac:dyDescent="0.25">
      <c r="B116" s="14" t="s">
        <v>67</v>
      </c>
      <c r="C116" s="15">
        <f>C115/6</f>
        <v>26.938333333333333</v>
      </c>
      <c r="E116" s="14" t="s">
        <v>67</v>
      </c>
      <c r="F116" s="15">
        <f>F115/6</f>
        <v>26.938333333333333</v>
      </c>
      <c r="H116" s="14" t="s">
        <v>67</v>
      </c>
      <c r="I116" s="15">
        <f>I115/6</f>
        <v>26.938333333333333</v>
      </c>
      <c r="J116" s="27"/>
      <c r="K116" s="14" t="s">
        <v>67</v>
      </c>
      <c r="L116" s="15">
        <f>L115/6</f>
        <v>26.938333333333333</v>
      </c>
      <c r="N116" s="78" t="s">
        <v>67</v>
      </c>
      <c r="O116" s="79">
        <v>0</v>
      </c>
      <c r="Q116" s="78" t="s">
        <v>67</v>
      </c>
      <c r="R116" s="79">
        <f>R115/6</f>
        <v>0</v>
      </c>
      <c r="T116" s="14" t="s">
        <v>67</v>
      </c>
      <c r="U116" s="15">
        <f>U115/6</f>
        <v>26.938333333333333</v>
      </c>
    </row>
    <row r="117" spans="2:42" x14ac:dyDescent="0.25">
      <c r="E117" s="7"/>
      <c r="J117" s="7"/>
      <c r="O117" s="7"/>
    </row>
    <row r="118" spans="2:42" s="1" customFormat="1" x14ac:dyDescent="0.25">
      <c r="B118" s="1" t="s">
        <v>72</v>
      </c>
    </row>
    <row r="119" spans="2:42" x14ac:dyDescent="0.25">
      <c r="E119" s="7"/>
      <c r="J119" s="7"/>
      <c r="O119" s="7"/>
    </row>
    <row r="120" spans="2:42" s="13" customFormat="1" x14ac:dyDescent="0.25">
      <c r="B120" s="13" t="s">
        <v>55</v>
      </c>
      <c r="H120" s="13" t="s">
        <v>56</v>
      </c>
      <c r="N120" s="13" t="s">
        <v>57</v>
      </c>
      <c r="T120" s="13" t="str">
        <f>$K$49</f>
        <v>SERVIÇOS GERAIS</v>
      </c>
      <c r="Z120" s="13" t="str">
        <f>N49</f>
        <v>TÉCNICO ELETRICISTA</v>
      </c>
      <c r="AF120" s="13" t="str">
        <f>Q49</f>
        <v>OFICIAL DE MANUTENÇÃO</v>
      </c>
      <c r="AL120" s="13" t="s">
        <v>58</v>
      </c>
    </row>
    <row r="121" spans="2:42" x14ac:dyDescent="0.25">
      <c r="B121" s="118" t="s">
        <v>21</v>
      </c>
      <c r="C121" s="124"/>
      <c r="D121" s="124"/>
      <c r="E121" s="124"/>
      <c r="F121" s="119"/>
      <c r="H121" s="118" t="s">
        <v>21</v>
      </c>
      <c r="I121" s="124"/>
      <c r="J121" s="124"/>
      <c r="K121" s="124"/>
      <c r="L121" s="119"/>
      <c r="N121" s="118" t="s">
        <v>21</v>
      </c>
      <c r="O121" s="124"/>
      <c r="P121" s="124"/>
      <c r="Q121" s="124"/>
      <c r="R121" s="119"/>
      <c r="T121" s="118" t="s">
        <v>21</v>
      </c>
      <c r="U121" s="124"/>
      <c r="V121" s="124"/>
      <c r="W121" s="124"/>
      <c r="X121" s="119"/>
      <c r="Z121" s="118" t="s">
        <v>21</v>
      </c>
      <c r="AA121" s="124"/>
      <c r="AB121" s="124"/>
      <c r="AC121" s="124"/>
      <c r="AD121" s="119"/>
      <c r="AE121" s="9"/>
      <c r="AF121" s="118" t="s">
        <v>21</v>
      </c>
      <c r="AG121" s="124"/>
      <c r="AH121" s="124"/>
      <c r="AI121" s="124"/>
      <c r="AJ121" s="119"/>
      <c r="AL121" s="118" t="s">
        <v>21</v>
      </c>
      <c r="AM121" s="124"/>
      <c r="AN121" s="124"/>
      <c r="AO121" s="124"/>
      <c r="AP121" s="119"/>
    </row>
    <row r="122" spans="2:42" x14ac:dyDescent="0.25">
      <c r="B122" s="125" t="s">
        <v>80</v>
      </c>
      <c r="C122" s="125"/>
      <c r="D122" s="125"/>
      <c r="E122" s="125"/>
      <c r="F122" s="125"/>
      <c r="H122" s="125" t="s">
        <v>80</v>
      </c>
      <c r="I122" s="125"/>
      <c r="J122" s="125"/>
      <c r="K122" s="125"/>
      <c r="L122" s="125"/>
      <c r="N122" s="125" t="s">
        <v>96</v>
      </c>
      <c r="O122" s="125"/>
      <c r="P122" s="125"/>
      <c r="Q122" s="125"/>
      <c r="R122" s="125"/>
      <c r="T122" s="125" t="s">
        <v>80</v>
      </c>
      <c r="U122" s="125"/>
      <c r="V122" s="125"/>
      <c r="W122" s="125"/>
      <c r="X122" s="125"/>
      <c r="Z122" s="125" t="s">
        <v>96</v>
      </c>
      <c r="AA122" s="125"/>
      <c r="AB122" s="125"/>
      <c r="AC122" s="125"/>
      <c r="AD122" s="125"/>
      <c r="AE122" s="9"/>
      <c r="AF122" s="125" t="s">
        <v>96</v>
      </c>
      <c r="AG122" s="125"/>
      <c r="AH122" s="125"/>
      <c r="AI122" s="125"/>
      <c r="AJ122" s="125"/>
      <c r="AL122" s="125" t="s">
        <v>80</v>
      </c>
      <c r="AM122" s="125"/>
      <c r="AN122" s="125"/>
      <c r="AO122" s="125"/>
      <c r="AP122" s="125"/>
    </row>
    <row r="123" spans="2:42" s="179" customFormat="1" ht="15.75" customHeight="1" x14ac:dyDescent="0.25">
      <c r="B123" s="173" t="s">
        <v>11</v>
      </c>
      <c r="C123" s="174"/>
      <c r="D123" s="174"/>
      <c r="E123" s="175"/>
      <c r="F123" s="11" t="s">
        <v>38</v>
      </c>
      <c r="H123" s="173" t="s">
        <v>11</v>
      </c>
      <c r="I123" s="174"/>
      <c r="J123" s="174"/>
      <c r="K123" s="175"/>
      <c r="L123" s="11" t="s">
        <v>38</v>
      </c>
      <c r="N123" s="173" t="s">
        <v>11</v>
      </c>
      <c r="O123" s="174"/>
      <c r="P123" s="174"/>
      <c r="Q123" s="175"/>
      <c r="R123" s="11" t="s">
        <v>38</v>
      </c>
      <c r="T123" s="173" t="s">
        <v>11</v>
      </c>
      <c r="U123" s="174"/>
      <c r="V123" s="174"/>
      <c r="W123" s="175"/>
      <c r="X123" s="11" t="s">
        <v>38</v>
      </c>
      <c r="Z123" s="173" t="s">
        <v>11</v>
      </c>
      <c r="AA123" s="174"/>
      <c r="AB123" s="174"/>
      <c r="AC123" s="175"/>
      <c r="AD123" s="11" t="s">
        <v>38</v>
      </c>
      <c r="AE123" s="181"/>
      <c r="AF123" s="173" t="s">
        <v>11</v>
      </c>
      <c r="AG123" s="174"/>
      <c r="AH123" s="174"/>
      <c r="AI123" s="175"/>
      <c r="AJ123" s="11" t="s">
        <v>38</v>
      </c>
      <c r="AL123" s="173" t="s">
        <v>11</v>
      </c>
      <c r="AM123" s="174"/>
      <c r="AN123" s="174"/>
      <c r="AO123" s="175"/>
      <c r="AP123" s="11" t="s">
        <v>38</v>
      </c>
    </row>
    <row r="124" spans="2:42" x14ac:dyDescent="0.25">
      <c r="B124" s="121" t="s">
        <v>45</v>
      </c>
      <c r="C124" s="122"/>
      <c r="D124" s="122"/>
      <c r="E124" s="123"/>
      <c r="F124" s="5">
        <v>72</v>
      </c>
      <c r="H124" s="121" t="s">
        <v>45</v>
      </c>
      <c r="I124" s="122"/>
      <c r="J124" s="122"/>
      <c r="K124" s="123"/>
      <c r="L124" s="5">
        <v>72</v>
      </c>
      <c r="N124" s="121" t="s">
        <v>98</v>
      </c>
      <c r="O124" s="122"/>
      <c r="P124" s="122"/>
      <c r="Q124" s="123"/>
      <c r="R124" s="5">
        <v>250.24</v>
      </c>
      <c r="T124" s="121" t="s">
        <v>45</v>
      </c>
      <c r="U124" s="122"/>
      <c r="V124" s="122"/>
      <c r="W124" s="123"/>
      <c r="X124" s="5">
        <v>72</v>
      </c>
      <c r="Z124" s="121" t="s">
        <v>98</v>
      </c>
      <c r="AA124" s="122"/>
      <c r="AB124" s="122"/>
      <c r="AC124" s="123"/>
      <c r="AD124" s="5">
        <v>226.41</v>
      </c>
      <c r="AE124" s="9"/>
      <c r="AF124" s="121" t="s">
        <v>98</v>
      </c>
      <c r="AG124" s="122"/>
      <c r="AH124" s="122"/>
      <c r="AI124" s="123"/>
      <c r="AJ124" s="5">
        <v>325.51</v>
      </c>
      <c r="AL124" s="121" t="s">
        <v>45</v>
      </c>
      <c r="AM124" s="122"/>
      <c r="AN124" s="122"/>
      <c r="AO124" s="123"/>
      <c r="AP124" s="5">
        <v>72</v>
      </c>
    </row>
    <row r="125" spans="2:42" x14ac:dyDescent="0.25">
      <c r="B125" s="121" t="s">
        <v>81</v>
      </c>
      <c r="C125" s="122"/>
      <c r="D125" s="122" t="s">
        <v>0</v>
      </c>
      <c r="E125" s="123"/>
      <c r="F125" s="5">
        <v>3.95</v>
      </c>
      <c r="H125" s="121" t="s">
        <v>81</v>
      </c>
      <c r="I125" s="122"/>
      <c r="J125" s="122" t="s">
        <v>0</v>
      </c>
      <c r="K125" s="123"/>
      <c r="L125" s="5">
        <v>3.95</v>
      </c>
      <c r="N125" s="180" t="s">
        <v>8</v>
      </c>
      <c r="O125" s="180" t="s">
        <v>3</v>
      </c>
      <c r="P125" s="180" t="s">
        <v>3</v>
      </c>
      <c r="Q125" s="180"/>
      <c r="R125" s="15">
        <f>R124</f>
        <v>250.24</v>
      </c>
      <c r="T125" s="121" t="s">
        <v>81</v>
      </c>
      <c r="U125" s="122"/>
      <c r="V125" s="122" t="s">
        <v>0</v>
      </c>
      <c r="W125" s="123"/>
      <c r="X125" s="5">
        <v>3.95</v>
      </c>
      <c r="Z125" s="180" t="s">
        <v>8</v>
      </c>
      <c r="AA125" s="180" t="s">
        <v>3</v>
      </c>
      <c r="AB125" s="180" t="s">
        <v>3</v>
      </c>
      <c r="AC125" s="180"/>
      <c r="AD125" s="15">
        <f>AD124</f>
        <v>226.41</v>
      </c>
      <c r="AE125" s="9"/>
      <c r="AF125" s="180" t="s">
        <v>8</v>
      </c>
      <c r="AG125" s="180" t="s">
        <v>3</v>
      </c>
      <c r="AH125" s="180" t="s">
        <v>3</v>
      </c>
      <c r="AI125" s="180"/>
      <c r="AJ125" s="15">
        <f>AJ124</f>
        <v>325.51</v>
      </c>
      <c r="AL125" s="121" t="s">
        <v>81</v>
      </c>
      <c r="AM125" s="122"/>
      <c r="AN125" s="122" t="s">
        <v>0</v>
      </c>
      <c r="AO125" s="123"/>
      <c r="AP125" s="5">
        <v>3.95</v>
      </c>
    </row>
    <row r="126" spans="2:42" x14ac:dyDescent="0.25">
      <c r="B126" s="121" t="s">
        <v>7</v>
      </c>
      <c r="C126" s="122"/>
      <c r="D126" s="122"/>
      <c r="E126" s="123"/>
      <c r="F126" s="5">
        <f>F124+F125</f>
        <v>75.95</v>
      </c>
      <c r="H126" s="121" t="s">
        <v>7</v>
      </c>
      <c r="I126" s="122"/>
      <c r="J126" s="122"/>
      <c r="K126" s="123"/>
      <c r="L126" s="5">
        <f>L124+L125</f>
        <v>75.95</v>
      </c>
      <c r="N126" s="170"/>
      <c r="O126" s="170"/>
      <c r="P126" s="170"/>
      <c r="Q126" s="170"/>
      <c r="R126" s="10"/>
      <c r="T126" s="121" t="s">
        <v>7</v>
      </c>
      <c r="U126" s="122"/>
      <c r="V126" s="122"/>
      <c r="W126" s="123"/>
      <c r="X126" s="5">
        <f>X124+X125</f>
        <v>75.95</v>
      </c>
      <c r="Z126" s="164"/>
      <c r="AA126" s="164"/>
      <c r="AB126" s="164"/>
      <c r="AC126" s="164"/>
      <c r="AD126" s="37"/>
      <c r="AE126" s="9"/>
      <c r="AF126" s="170"/>
      <c r="AG126" s="170"/>
      <c r="AH126" s="170"/>
      <c r="AI126" s="170"/>
      <c r="AJ126" s="10"/>
      <c r="AL126" s="121" t="s">
        <v>7</v>
      </c>
      <c r="AM126" s="122"/>
      <c r="AN126" s="122"/>
      <c r="AO126" s="123"/>
      <c r="AP126" s="5">
        <f>AP124+AP125</f>
        <v>75.95</v>
      </c>
    </row>
    <row r="127" spans="2:42" x14ac:dyDescent="0.25">
      <c r="B127" s="121" t="s">
        <v>41</v>
      </c>
      <c r="C127" s="122" t="s">
        <v>3</v>
      </c>
      <c r="D127" s="122" t="s">
        <v>3</v>
      </c>
      <c r="E127" s="123"/>
      <c r="F127" s="21">
        <f>F126*0.0925</f>
        <v>7.0253750000000004</v>
      </c>
      <c r="H127" s="121" t="s">
        <v>41</v>
      </c>
      <c r="I127" s="122" t="s">
        <v>3</v>
      </c>
      <c r="J127" s="122" t="s">
        <v>3</v>
      </c>
      <c r="K127" s="123"/>
      <c r="L127" s="21">
        <f>L126*0.0925</f>
        <v>7.0253750000000004</v>
      </c>
      <c r="N127" s="170"/>
      <c r="O127" s="170"/>
      <c r="P127" s="170"/>
      <c r="Q127" s="170"/>
      <c r="R127" s="171"/>
      <c r="T127" s="121" t="s">
        <v>41</v>
      </c>
      <c r="U127" s="122" t="s">
        <v>3</v>
      </c>
      <c r="V127" s="122" t="s">
        <v>3</v>
      </c>
      <c r="W127" s="123"/>
      <c r="X127" s="21">
        <f>X126*0.0925</f>
        <v>7.0253750000000004</v>
      </c>
      <c r="Z127" s="164"/>
      <c r="AA127" s="164"/>
      <c r="AB127" s="164"/>
      <c r="AC127" s="164"/>
      <c r="AD127" s="182"/>
      <c r="AE127" s="9"/>
      <c r="AF127" s="170"/>
      <c r="AG127" s="170"/>
      <c r="AH127" s="170"/>
      <c r="AI127" s="170"/>
      <c r="AJ127" s="171"/>
      <c r="AL127" s="121" t="s">
        <v>0</v>
      </c>
      <c r="AM127" s="122" t="s">
        <v>3</v>
      </c>
      <c r="AN127" s="122" t="s">
        <v>3</v>
      </c>
      <c r="AO127" s="123"/>
      <c r="AP127" s="21">
        <f>AP126*0.0925</f>
        <v>7.0253750000000004</v>
      </c>
    </row>
    <row r="128" spans="2:42" s="26" customFormat="1" x14ac:dyDescent="0.25">
      <c r="B128" s="126" t="s">
        <v>8</v>
      </c>
      <c r="C128" s="127" t="s">
        <v>3</v>
      </c>
      <c r="D128" s="127" t="s">
        <v>3</v>
      </c>
      <c r="E128" s="128"/>
      <c r="F128" s="15">
        <f>F126-F127</f>
        <v>68.924625000000006</v>
      </c>
      <c r="H128" s="126" t="s">
        <v>8</v>
      </c>
      <c r="I128" s="127" t="s">
        <v>3</v>
      </c>
      <c r="J128" s="127" t="s">
        <v>3</v>
      </c>
      <c r="K128" s="128"/>
      <c r="L128" s="15">
        <f>L126-L127</f>
        <v>68.924625000000006</v>
      </c>
      <c r="T128" s="126" t="s">
        <v>8</v>
      </c>
      <c r="U128" s="127" t="s">
        <v>3</v>
      </c>
      <c r="V128" s="127" t="s">
        <v>3</v>
      </c>
      <c r="W128" s="128"/>
      <c r="X128" s="15">
        <f>X126-X127</f>
        <v>68.924625000000006</v>
      </c>
      <c r="Z128" s="162"/>
      <c r="AA128" s="162"/>
      <c r="AB128" s="162"/>
      <c r="AC128" s="162"/>
      <c r="AD128" s="39"/>
      <c r="AE128" s="16"/>
      <c r="AF128" s="172"/>
      <c r="AG128" s="172"/>
      <c r="AH128" s="172"/>
      <c r="AI128" s="172"/>
      <c r="AJ128" s="17"/>
      <c r="AL128" s="126" t="s">
        <v>8</v>
      </c>
      <c r="AM128" s="127" t="s">
        <v>3</v>
      </c>
      <c r="AN128" s="127" t="s">
        <v>3</v>
      </c>
      <c r="AO128" s="128"/>
      <c r="AP128" s="15">
        <f>AP126-AP127</f>
        <v>68.924625000000006</v>
      </c>
    </row>
    <row r="129" spans="2:42" x14ac:dyDescent="0.25">
      <c r="E129" s="7"/>
      <c r="J129" s="7"/>
      <c r="O129" s="7"/>
    </row>
    <row r="130" spans="2:42" s="1" customFormat="1" x14ac:dyDescent="0.25">
      <c r="B130" s="1" t="s">
        <v>95</v>
      </c>
    </row>
    <row r="131" spans="2:42" x14ac:dyDescent="0.25">
      <c r="E131" s="7"/>
      <c r="J131" s="7"/>
      <c r="O131" s="7"/>
    </row>
    <row r="132" spans="2:42" s="13" customFormat="1" x14ac:dyDescent="0.25">
      <c r="N132" s="13" t="s">
        <v>57</v>
      </c>
      <c r="Z132" s="13" t="str">
        <f>N49</f>
        <v>TÉCNICO ELETRICISTA</v>
      </c>
      <c r="AF132" s="13" t="str">
        <f>Q49</f>
        <v>OFICIAL DE MANUTENÇÃO</v>
      </c>
    </row>
    <row r="133" spans="2:42" x14ac:dyDescent="0.25">
      <c r="B133" s="163"/>
      <c r="C133" s="163"/>
      <c r="D133" s="163"/>
      <c r="E133" s="163"/>
      <c r="F133" s="163"/>
      <c r="H133" s="163"/>
      <c r="I133" s="163"/>
      <c r="J133" s="163"/>
      <c r="K133" s="163"/>
      <c r="L133" s="163"/>
      <c r="N133" s="118" t="s">
        <v>95</v>
      </c>
      <c r="O133" s="124"/>
      <c r="P133" s="124"/>
      <c r="Q133" s="124"/>
      <c r="R133" s="119"/>
      <c r="T133" s="163"/>
      <c r="U133" s="163"/>
      <c r="V133" s="163"/>
      <c r="W133" s="163"/>
      <c r="X133" s="163"/>
      <c r="Z133" s="118" t="s">
        <v>95</v>
      </c>
      <c r="AA133" s="124"/>
      <c r="AB133" s="124"/>
      <c r="AC133" s="124"/>
      <c r="AD133" s="119"/>
      <c r="AF133" s="118" t="s">
        <v>95</v>
      </c>
      <c r="AG133" s="124"/>
      <c r="AH133" s="124"/>
      <c r="AI133" s="124"/>
      <c r="AJ133" s="119"/>
      <c r="AL133" s="163"/>
      <c r="AM133" s="163"/>
      <c r="AN133" s="163"/>
      <c r="AO133" s="163"/>
      <c r="AP133" s="163"/>
    </row>
    <row r="134" spans="2:42" x14ac:dyDescent="0.25">
      <c r="B134" s="168"/>
      <c r="C134" s="168"/>
      <c r="D134" s="168"/>
      <c r="E134" s="168"/>
      <c r="F134" s="168"/>
      <c r="H134" s="168"/>
      <c r="I134" s="168"/>
      <c r="J134" s="168"/>
      <c r="K134" s="168"/>
      <c r="L134" s="168"/>
      <c r="N134" s="125" t="s">
        <v>96</v>
      </c>
      <c r="O134" s="125"/>
      <c r="P134" s="125"/>
      <c r="Q134" s="125"/>
      <c r="R134" s="125"/>
      <c r="T134" s="168"/>
      <c r="U134" s="168"/>
      <c r="V134" s="168"/>
      <c r="W134" s="168"/>
      <c r="X134" s="168"/>
      <c r="Z134" s="125" t="s">
        <v>96</v>
      </c>
      <c r="AA134" s="125"/>
      <c r="AB134" s="125"/>
      <c r="AC134" s="125"/>
      <c r="AD134" s="125"/>
      <c r="AF134" s="125" t="s">
        <v>96</v>
      </c>
      <c r="AG134" s="125"/>
      <c r="AH134" s="125"/>
      <c r="AI134" s="125"/>
      <c r="AJ134" s="125"/>
      <c r="AL134" s="168"/>
      <c r="AM134" s="168"/>
      <c r="AN134" s="168"/>
      <c r="AO134" s="168"/>
      <c r="AP134" s="168"/>
    </row>
    <row r="135" spans="2:42" ht="15.75" customHeight="1" x14ac:dyDescent="0.25">
      <c r="B135" s="164"/>
      <c r="C135" s="164"/>
      <c r="D135" s="164"/>
      <c r="E135" s="164"/>
      <c r="F135" s="36"/>
      <c r="H135" s="164"/>
      <c r="I135" s="164"/>
      <c r="J135" s="164"/>
      <c r="K135" s="164"/>
      <c r="L135" s="36"/>
      <c r="N135" s="176" t="s">
        <v>97</v>
      </c>
      <c r="O135" s="177"/>
      <c r="P135" s="177"/>
      <c r="Q135" s="178"/>
      <c r="R135" s="11" t="s">
        <v>38</v>
      </c>
      <c r="T135" s="164"/>
      <c r="U135" s="164"/>
      <c r="V135" s="164"/>
      <c r="W135" s="164"/>
      <c r="X135" s="36"/>
      <c r="Z135" s="173" t="s">
        <v>97</v>
      </c>
      <c r="AA135" s="174"/>
      <c r="AB135" s="174"/>
      <c r="AC135" s="175"/>
      <c r="AD135" s="11" t="s">
        <v>38</v>
      </c>
      <c r="AF135" s="173" t="s">
        <v>97</v>
      </c>
      <c r="AG135" s="174"/>
      <c r="AH135" s="174"/>
      <c r="AI135" s="175"/>
      <c r="AJ135" s="11" t="s">
        <v>38</v>
      </c>
      <c r="AL135" s="164"/>
      <c r="AM135" s="164"/>
      <c r="AN135" s="164"/>
      <c r="AO135" s="164"/>
      <c r="AP135" s="36"/>
    </row>
    <row r="136" spans="2:42" s="26" customFormat="1" x14ac:dyDescent="0.25">
      <c r="B136" s="162"/>
      <c r="C136" s="162"/>
      <c r="D136" s="162"/>
      <c r="E136" s="162"/>
      <c r="F136" s="39"/>
      <c r="H136" s="162"/>
      <c r="I136" s="162"/>
      <c r="J136" s="162"/>
      <c r="K136" s="162"/>
      <c r="L136" s="39"/>
      <c r="N136" s="126" t="s">
        <v>8</v>
      </c>
      <c r="O136" s="127" t="s">
        <v>3</v>
      </c>
      <c r="P136" s="127" t="s">
        <v>3</v>
      </c>
      <c r="Q136" s="128"/>
      <c r="R136" s="15">
        <v>78.099999999999994</v>
      </c>
      <c r="T136" s="162"/>
      <c r="U136" s="162"/>
      <c r="V136" s="162"/>
      <c r="W136" s="162"/>
      <c r="X136" s="39"/>
      <c r="Z136" s="126" t="s">
        <v>8</v>
      </c>
      <c r="AA136" s="127" t="s">
        <v>3</v>
      </c>
      <c r="AB136" s="127" t="s">
        <v>3</v>
      </c>
      <c r="AC136" s="128"/>
      <c r="AD136" s="15">
        <v>159.72999999999999</v>
      </c>
      <c r="AF136" s="126" t="s">
        <v>8</v>
      </c>
      <c r="AG136" s="127" t="s">
        <v>3</v>
      </c>
      <c r="AH136" s="127" t="s">
        <v>3</v>
      </c>
      <c r="AI136" s="128"/>
      <c r="AJ136" s="15">
        <f>18.56+135.63+309.25</f>
        <v>463.44</v>
      </c>
      <c r="AL136" s="162"/>
      <c r="AM136" s="162"/>
      <c r="AN136" s="162"/>
      <c r="AO136" s="162"/>
      <c r="AP136" s="39"/>
    </row>
    <row r="137" spans="2:42" x14ac:dyDescent="0.25">
      <c r="E137" s="7"/>
      <c r="J137" s="7"/>
      <c r="O137" s="7"/>
    </row>
    <row r="138" spans="2:42" s="1" customFormat="1" x14ac:dyDescent="0.25">
      <c r="B138" s="1" t="s">
        <v>10</v>
      </c>
    </row>
    <row r="140" spans="2:42" s="13" customFormat="1" x14ac:dyDescent="0.25">
      <c r="B140" s="13" t="s">
        <v>55</v>
      </c>
      <c r="E140" s="13" t="s">
        <v>56</v>
      </c>
      <c r="H140" s="13" t="s">
        <v>57</v>
      </c>
      <c r="K140" s="13" t="str">
        <f>$K$49</f>
        <v>SERVIÇOS GERAIS</v>
      </c>
      <c r="N140" s="13" t="str">
        <f>N49</f>
        <v>TÉCNICO ELETRICISTA</v>
      </c>
      <c r="Q140" s="13" t="str">
        <f>Q49</f>
        <v>OFICIAL DE MANUTENÇÃO</v>
      </c>
      <c r="T140" s="13" t="s">
        <v>58</v>
      </c>
    </row>
    <row r="141" spans="2:42" x14ac:dyDescent="0.25">
      <c r="B141" s="100" t="s">
        <v>10</v>
      </c>
      <c r="C141" s="100" t="s">
        <v>3</v>
      </c>
      <c r="E141" s="100" t="s">
        <v>10</v>
      </c>
      <c r="F141" s="100" t="s">
        <v>3</v>
      </c>
      <c r="H141" s="100" t="s">
        <v>10</v>
      </c>
      <c r="I141" s="100" t="s">
        <v>3</v>
      </c>
      <c r="K141" s="100" t="s">
        <v>10</v>
      </c>
      <c r="L141" s="100" t="s">
        <v>3</v>
      </c>
      <c r="N141" s="116" t="s">
        <v>10</v>
      </c>
      <c r="O141" s="116" t="s">
        <v>3</v>
      </c>
      <c r="Q141" s="100" t="s">
        <v>10</v>
      </c>
      <c r="R141" s="100" t="s">
        <v>3</v>
      </c>
      <c r="T141" s="100" t="s">
        <v>10</v>
      </c>
      <c r="U141" s="100" t="s">
        <v>3</v>
      </c>
    </row>
    <row r="142" spans="2:42" x14ac:dyDescent="0.25">
      <c r="B142" s="4" t="s">
        <v>11</v>
      </c>
      <c r="C142" s="12" t="s">
        <v>12</v>
      </c>
      <c r="E142" s="4" t="s">
        <v>11</v>
      </c>
      <c r="F142" s="12" t="s">
        <v>12</v>
      </c>
      <c r="H142" s="4" t="s">
        <v>11</v>
      </c>
      <c r="I142" s="12" t="s">
        <v>12</v>
      </c>
      <c r="K142" s="4" t="s">
        <v>11</v>
      </c>
      <c r="L142" s="61" t="s">
        <v>12</v>
      </c>
      <c r="N142" s="28" t="s">
        <v>11</v>
      </c>
      <c r="O142" s="97" t="s">
        <v>12</v>
      </c>
      <c r="Q142" s="4" t="s">
        <v>11</v>
      </c>
      <c r="R142" s="18" t="s">
        <v>12</v>
      </c>
      <c r="T142" s="4" t="s">
        <v>11</v>
      </c>
      <c r="U142" s="61" t="s">
        <v>12</v>
      </c>
    </row>
    <row r="143" spans="2:42" x14ac:dyDescent="0.25">
      <c r="B143" s="4" t="s">
        <v>13</v>
      </c>
      <c r="C143" s="5">
        <f>C51</f>
        <v>1726.59</v>
      </c>
      <c r="E143" s="4" t="s">
        <v>13</v>
      </c>
      <c r="F143" s="5">
        <f>F51</f>
        <v>1871.41</v>
      </c>
      <c r="H143" s="4" t="s">
        <v>13</v>
      </c>
      <c r="I143" s="5">
        <f>I51</f>
        <v>1635.72</v>
      </c>
      <c r="K143" s="4" t="s">
        <v>13</v>
      </c>
      <c r="L143" s="5">
        <f>L51</f>
        <v>1635.72</v>
      </c>
      <c r="N143" s="28" t="s">
        <v>13</v>
      </c>
      <c r="O143" s="24">
        <f>O51</f>
        <v>2405.06</v>
      </c>
      <c r="Q143" s="4" t="s">
        <v>13</v>
      </c>
      <c r="R143" s="5">
        <f>R51</f>
        <v>2405.06</v>
      </c>
      <c r="T143" s="4" t="s">
        <v>13</v>
      </c>
      <c r="U143" s="5">
        <f>U51</f>
        <v>4238.121056</v>
      </c>
    </row>
    <row r="144" spans="2:42" x14ac:dyDescent="0.25">
      <c r="B144" s="4" t="s">
        <v>14</v>
      </c>
      <c r="C144" s="5">
        <f>C52</f>
        <v>1325.79493671</v>
      </c>
      <c r="E144" s="4" t="s">
        <v>14</v>
      </c>
      <c r="F144" s="5">
        <f>F52</f>
        <v>1436.9977252900001</v>
      </c>
      <c r="H144" s="4" t="s">
        <v>14</v>
      </c>
      <c r="I144" s="5">
        <f>I52</f>
        <v>1256.01868068</v>
      </c>
      <c r="K144" s="4" t="s">
        <v>14</v>
      </c>
      <c r="L144" s="5">
        <f>L52</f>
        <v>1256.01868068</v>
      </c>
      <c r="N144" s="28" t="s">
        <v>14</v>
      </c>
      <c r="O144" s="24">
        <f>O53</f>
        <v>2400.8023222820002</v>
      </c>
      <c r="Q144" s="4" t="s">
        <v>14</v>
      </c>
      <c r="R144" s="5">
        <f>R52</f>
        <v>1846.7710171399999</v>
      </c>
      <c r="T144" s="4" t="s">
        <v>14</v>
      </c>
      <c r="U144" s="5">
        <f>U52</f>
        <v>3254.3217771496643</v>
      </c>
    </row>
    <row r="145" spans="2:21" x14ac:dyDescent="0.25">
      <c r="B145" s="4" t="s">
        <v>89</v>
      </c>
      <c r="C145" s="5">
        <v>0</v>
      </c>
      <c r="E145" s="4" t="s">
        <v>89</v>
      </c>
      <c r="F145" s="5">
        <v>0</v>
      </c>
      <c r="H145" s="4" t="s">
        <v>89</v>
      </c>
      <c r="I145" s="5">
        <v>0</v>
      </c>
      <c r="K145" s="4" t="s">
        <v>89</v>
      </c>
      <c r="L145" s="5">
        <v>0</v>
      </c>
      <c r="N145" s="28" t="s">
        <v>94</v>
      </c>
      <c r="O145" s="24">
        <f>O52</f>
        <v>721.51799999999992</v>
      </c>
      <c r="Q145" s="4" t="s">
        <v>89</v>
      </c>
      <c r="R145" s="5">
        <v>0</v>
      </c>
      <c r="T145" s="4" t="s">
        <v>89</v>
      </c>
      <c r="U145" s="5">
        <v>0</v>
      </c>
    </row>
    <row r="146" spans="2:21" x14ac:dyDescent="0.25">
      <c r="B146" s="4" t="s">
        <v>1</v>
      </c>
      <c r="C146" s="5">
        <f>D64</f>
        <v>132.5702</v>
      </c>
      <c r="E146" s="4" t="s">
        <v>1</v>
      </c>
      <c r="F146" s="5">
        <f>H64</f>
        <v>123.88099999999999</v>
      </c>
      <c r="H146" s="4" t="s">
        <v>1</v>
      </c>
      <c r="I146" s="5">
        <f>L64</f>
        <v>138.0224</v>
      </c>
      <c r="K146" s="4" t="s">
        <v>1</v>
      </c>
      <c r="L146" s="5">
        <f>P64</f>
        <v>138.0224</v>
      </c>
      <c r="N146" s="28" t="s">
        <v>1</v>
      </c>
      <c r="O146" s="24">
        <f>T64</f>
        <v>91.861999999999995</v>
      </c>
      <c r="Q146" s="4" t="s">
        <v>1</v>
      </c>
      <c r="R146" s="5">
        <f>X64</f>
        <v>91.861999999999995</v>
      </c>
      <c r="T146" s="4" t="s">
        <v>1</v>
      </c>
      <c r="U146" s="5">
        <f>AA64</f>
        <v>0</v>
      </c>
    </row>
    <row r="147" spans="2:21" x14ac:dyDescent="0.25">
      <c r="B147" s="4" t="s">
        <v>16</v>
      </c>
      <c r="C147" s="5">
        <f>C73</f>
        <v>381.33920000000001</v>
      </c>
      <c r="E147" s="4" t="s">
        <v>16</v>
      </c>
      <c r="F147" s="5">
        <f>F73</f>
        <v>381.33920000000001</v>
      </c>
      <c r="H147" s="4" t="s">
        <v>16</v>
      </c>
      <c r="I147" s="5">
        <f>I73</f>
        <v>381.33920000000001</v>
      </c>
      <c r="K147" s="4" t="s">
        <v>16</v>
      </c>
      <c r="L147" s="5">
        <f>L73</f>
        <v>381.33920000000001</v>
      </c>
      <c r="N147" s="28" t="s">
        <v>16</v>
      </c>
      <c r="O147" s="24">
        <f>O73</f>
        <v>568.69999999999993</v>
      </c>
      <c r="Q147" s="4" t="s">
        <v>16</v>
      </c>
      <c r="R147" s="5">
        <f>R73</f>
        <v>568.69999999999993</v>
      </c>
      <c r="T147" s="4" t="s">
        <v>16</v>
      </c>
      <c r="U147" s="5">
        <f>U73</f>
        <v>381.33920000000001</v>
      </c>
    </row>
    <row r="148" spans="2:21" x14ac:dyDescent="0.25">
      <c r="B148" s="4" t="s">
        <v>17</v>
      </c>
      <c r="C148" s="5">
        <f>C80</f>
        <v>137.79</v>
      </c>
      <c r="E148" s="4" t="s">
        <v>17</v>
      </c>
      <c r="F148" s="5">
        <f>F80</f>
        <v>137.79</v>
      </c>
      <c r="H148" s="4" t="s">
        <v>17</v>
      </c>
      <c r="I148" s="5">
        <f>I80</f>
        <v>137.79</v>
      </c>
      <c r="K148" s="4" t="s">
        <v>17</v>
      </c>
      <c r="L148" s="5">
        <f>L80</f>
        <v>137.79</v>
      </c>
      <c r="N148" s="28" t="s">
        <v>17</v>
      </c>
      <c r="O148" s="24">
        <f>O80</f>
        <v>409.4</v>
      </c>
      <c r="Q148" s="4" t="s">
        <v>17</v>
      </c>
      <c r="R148" s="5">
        <f>R80</f>
        <v>409.4</v>
      </c>
      <c r="T148" s="4" t="s">
        <v>17</v>
      </c>
      <c r="U148" s="5">
        <f>U80</f>
        <v>137.79</v>
      </c>
    </row>
    <row r="149" spans="2:21" ht="31.5" x14ac:dyDescent="0.25">
      <c r="B149" s="4" t="s">
        <v>18</v>
      </c>
      <c r="C149" s="5">
        <f>C89</f>
        <v>15.2</v>
      </c>
      <c r="E149" s="6" t="s">
        <v>18</v>
      </c>
      <c r="F149" s="5">
        <f>F89</f>
        <v>15.2</v>
      </c>
      <c r="H149" s="4" t="s">
        <v>18</v>
      </c>
      <c r="I149" s="5">
        <f>I89</f>
        <v>15.2</v>
      </c>
      <c r="K149" s="4" t="s">
        <v>18</v>
      </c>
      <c r="L149" s="5">
        <f>L89</f>
        <v>15.2</v>
      </c>
      <c r="N149" s="28" t="s">
        <v>18</v>
      </c>
      <c r="O149" s="24">
        <f>O89</f>
        <v>0</v>
      </c>
      <c r="Q149" s="4" t="s">
        <v>18</v>
      </c>
      <c r="R149" s="5">
        <f>R89</f>
        <v>0</v>
      </c>
      <c r="T149" s="4" t="s">
        <v>18</v>
      </c>
      <c r="U149" s="5">
        <f>U89</f>
        <v>15.2</v>
      </c>
    </row>
    <row r="150" spans="2:21" s="22" customFormat="1" ht="34.5" customHeight="1" x14ac:dyDescent="0.25">
      <c r="B150" s="6" t="s">
        <v>46</v>
      </c>
      <c r="C150" s="23">
        <f>C98</f>
        <v>33.65</v>
      </c>
      <c r="E150" s="6" t="s">
        <v>46</v>
      </c>
      <c r="F150" s="23">
        <f>F98</f>
        <v>33.65</v>
      </c>
      <c r="H150" s="6" t="s">
        <v>46</v>
      </c>
      <c r="I150" s="23">
        <f>I98</f>
        <v>33.65</v>
      </c>
      <c r="K150" s="6" t="s">
        <v>46</v>
      </c>
      <c r="L150" s="23">
        <f>L98</f>
        <v>33.65</v>
      </c>
      <c r="N150" s="29" t="s">
        <v>46</v>
      </c>
      <c r="O150" s="98">
        <f>O98</f>
        <v>0</v>
      </c>
      <c r="Q150" s="6" t="s">
        <v>46</v>
      </c>
      <c r="R150" s="23">
        <f>R98</f>
        <v>0</v>
      </c>
      <c r="T150" s="6" t="s">
        <v>46</v>
      </c>
      <c r="U150" s="23">
        <f>U98</f>
        <v>33.65</v>
      </c>
    </row>
    <row r="151" spans="2:21" x14ac:dyDescent="0.25">
      <c r="B151" s="4" t="s">
        <v>19</v>
      </c>
      <c r="C151" s="5">
        <f>C108</f>
        <v>13.43</v>
      </c>
      <c r="E151" s="4" t="s">
        <v>19</v>
      </c>
      <c r="F151" s="5">
        <f>F108</f>
        <v>13.43</v>
      </c>
      <c r="H151" s="4" t="s">
        <v>19</v>
      </c>
      <c r="I151" s="5">
        <f>I108</f>
        <v>13.43</v>
      </c>
      <c r="K151" s="4" t="s">
        <v>19</v>
      </c>
      <c r="L151" s="5">
        <f>L108</f>
        <v>13.43</v>
      </c>
      <c r="N151" s="28" t="s">
        <v>19</v>
      </c>
      <c r="O151" s="24">
        <f>O108</f>
        <v>0</v>
      </c>
      <c r="Q151" s="4" t="s">
        <v>19</v>
      </c>
      <c r="R151" s="5">
        <f>R108</f>
        <v>0</v>
      </c>
      <c r="T151" s="4" t="s">
        <v>19</v>
      </c>
      <c r="U151" s="5">
        <f>U108</f>
        <v>13.43</v>
      </c>
    </row>
    <row r="152" spans="2:21" x14ac:dyDescent="0.25">
      <c r="B152" s="4" t="s">
        <v>20</v>
      </c>
      <c r="C152" s="5">
        <f>C116</f>
        <v>26.938333333333333</v>
      </c>
      <c r="E152" s="4" t="s">
        <v>20</v>
      </c>
      <c r="F152" s="5">
        <f>F116</f>
        <v>26.938333333333333</v>
      </c>
      <c r="H152" s="4" t="s">
        <v>20</v>
      </c>
      <c r="I152" s="5">
        <f>I116</f>
        <v>26.938333333333333</v>
      </c>
      <c r="K152" s="4" t="s">
        <v>20</v>
      </c>
      <c r="L152" s="5">
        <f>L116</f>
        <v>26.938333333333333</v>
      </c>
      <c r="N152" s="28" t="s">
        <v>20</v>
      </c>
      <c r="O152" s="24">
        <f>O116</f>
        <v>0</v>
      </c>
      <c r="Q152" s="4" t="s">
        <v>20</v>
      </c>
      <c r="R152" s="5">
        <f>R115</f>
        <v>0</v>
      </c>
      <c r="T152" s="4" t="s">
        <v>20</v>
      </c>
      <c r="U152" s="5">
        <f>U115</f>
        <v>161.63</v>
      </c>
    </row>
    <row r="153" spans="2:21" x14ac:dyDescent="0.25">
      <c r="B153" s="4" t="s">
        <v>21</v>
      </c>
      <c r="C153" s="5">
        <f>F128</f>
        <v>68.924625000000006</v>
      </c>
      <c r="E153" s="4" t="s">
        <v>21</v>
      </c>
      <c r="F153" s="5">
        <f>L128</f>
        <v>68.924625000000006</v>
      </c>
      <c r="H153" s="4" t="s">
        <v>21</v>
      </c>
      <c r="I153" s="5">
        <f>R125</f>
        <v>250.24</v>
      </c>
      <c r="K153" s="4" t="s">
        <v>21</v>
      </c>
      <c r="L153" s="5">
        <f>X128</f>
        <v>68.924625000000006</v>
      </c>
      <c r="N153" s="28" t="s">
        <v>21</v>
      </c>
      <c r="O153" s="24">
        <f>AD125</f>
        <v>226.41</v>
      </c>
      <c r="Q153" s="4" t="s">
        <v>21</v>
      </c>
      <c r="R153" s="5">
        <f>AJ125</f>
        <v>325.51</v>
      </c>
      <c r="T153" s="4" t="s">
        <v>21</v>
      </c>
      <c r="U153" s="5">
        <f>AP128</f>
        <v>68.924625000000006</v>
      </c>
    </row>
    <row r="154" spans="2:21" x14ac:dyDescent="0.25">
      <c r="B154" s="4" t="s">
        <v>95</v>
      </c>
      <c r="C154" s="5">
        <f>L136</f>
        <v>0</v>
      </c>
      <c r="E154" s="4" t="s">
        <v>95</v>
      </c>
      <c r="F154" s="5">
        <f>L136</f>
        <v>0</v>
      </c>
      <c r="H154" s="4" t="s">
        <v>95</v>
      </c>
      <c r="I154" s="5">
        <f>R136</f>
        <v>78.099999999999994</v>
      </c>
      <c r="K154" s="4" t="s">
        <v>95</v>
      </c>
      <c r="L154" s="5">
        <f>X136</f>
        <v>0</v>
      </c>
      <c r="N154" s="4" t="s">
        <v>95</v>
      </c>
      <c r="O154" s="5">
        <f>AD136</f>
        <v>159.72999999999999</v>
      </c>
      <c r="Q154" s="4" t="s">
        <v>95</v>
      </c>
      <c r="R154" s="5">
        <f>AJ136</f>
        <v>463.44</v>
      </c>
      <c r="T154" s="4" t="s">
        <v>95</v>
      </c>
      <c r="U154" s="5">
        <f>AP136</f>
        <v>0</v>
      </c>
    </row>
    <row r="155" spans="2:21" x14ac:dyDescent="0.25">
      <c r="B155" s="14" t="s">
        <v>22</v>
      </c>
      <c r="C155" s="15">
        <f>SUM(C143:C154)-C145</f>
        <v>3862.2272950433335</v>
      </c>
      <c r="E155" s="14" t="s">
        <v>22</v>
      </c>
      <c r="F155" s="15">
        <f>SUM(F143:F154)-F145</f>
        <v>4109.5608836233332</v>
      </c>
      <c r="H155" s="14" t="s">
        <v>22</v>
      </c>
      <c r="I155" s="15">
        <f>SUM(I143:I154)-I145</f>
        <v>3966.4486140133326</v>
      </c>
      <c r="K155" s="14" t="s">
        <v>22</v>
      </c>
      <c r="L155" s="15">
        <f>SUM(L143:L154)-L145</f>
        <v>3707.0332390133331</v>
      </c>
      <c r="N155" s="31" t="s">
        <v>22</v>
      </c>
      <c r="O155" s="32">
        <f>SUM(O143:O154)</f>
        <v>6983.4823222819996</v>
      </c>
      <c r="Q155" s="14" t="s">
        <v>22</v>
      </c>
      <c r="R155" s="32">
        <f>SUM(R143:R154)</f>
        <v>6110.7430171399992</v>
      </c>
      <c r="T155" s="14" t="s">
        <v>22</v>
      </c>
      <c r="U155" s="32">
        <f>SUM(U143:U154)</f>
        <v>8304.4066581496627</v>
      </c>
    </row>
    <row r="156" spans="2:21" x14ac:dyDescent="0.25">
      <c r="E156" s="16"/>
      <c r="F156" s="17"/>
      <c r="K156" s="51"/>
      <c r="L156" s="39"/>
    </row>
    <row r="157" spans="2:21" x14ac:dyDescent="0.25">
      <c r="E157" s="9"/>
      <c r="F157" s="9"/>
    </row>
    <row r="158" spans="2:21" x14ac:dyDescent="0.25">
      <c r="B158" s="9"/>
      <c r="C158" s="9"/>
      <c r="E158" s="13"/>
      <c r="F158" s="13" t="s">
        <v>0</v>
      </c>
      <c r="H158" s="9"/>
      <c r="I158" s="9"/>
      <c r="M158" s="9"/>
      <c r="N158" s="9"/>
      <c r="O158" s="9"/>
      <c r="Q158" s="9"/>
      <c r="R158" s="9"/>
    </row>
    <row r="159" spans="2:21" s="9" customFormat="1" x14ac:dyDescent="0.25">
      <c r="B159" s="13"/>
      <c r="C159" s="13"/>
      <c r="E159" s="13"/>
      <c r="F159" s="13"/>
      <c r="H159" s="2"/>
      <c r="I159" s="2"/>
      <c r="M159" s="2"/>
      <c r="N159" s="2"/>
      <c r="O159" s="2"/>
      <c r="Q159" s="2"/>
      <c r="R159" s="2"/>
    </row>
    <row r="160" spans="2:21" x14ac:dyDescent="0.25">
      <c r="B160" s="13"/>
      <c r="C160" s="13"/>
      <c r="D160" s="13"/>
      <c r="E160" s="13"/>
      <c r="F160" s="13"/>
      <c r="G160" s="13"/>
    </row>
    <row r="161" spans="2:7" x14ac:dyDescent="0.25">
      <c r="B161" s="13"/>
      <c r="C161" s="20"/>
      <c r="D161" s="13"/>
      <c r="E161" s="13"/>
      <c r="F161" s="13"/>
      <c r="G161" s="13"/>
    </row>
    <row r="162" spans="2:7" x14ac:dyDescent="0.25">
      <c r="B162" s="13"/>
      <c r="C162" s="20"/>
      <c r="D162" s="13"/>
      <c r="E162" s="13"/>
      <c r="F162" s="13"/>
      <c r="G162" s="13"/>
    </row>
    <row r="163" spans="2:7" x14ac:dyDescent="0.25">
      <c r="B163" s="13"/>
      <c r="C163" s="20"/>
      <c r="D163" s="13"/>
      <c r="E163" s="13"/>
      <c r="F163" s="13"/>
      <c r="G163" s="13"/>
    </row>
    <row r="164" spans="2:7" x14ac:dyDescent="0.25">
      <c r="B164" s="13"/>
      <c r="C164" s="20"/>
      <c r="D164" s="13"/>
      <c r="E164" s="13"/>
      <c r="F164" s="13"/>
      <c r="G164" s="13"/>
    </row>
    <row r="165" spans="2:7" x14ac:dyDescent="0.25">
      <c r="B165" s="13"/>
      <c r="C165" s="20"/>
      <c r="D165" s="13"/>
      <c r="E165" s="13"/>
      <c r="F165" s="13"/>
      <c r="G165" s="13"/>
    </row>
    <row r="166" spans="2:7" x14ac:dyDescent="0.25">
      <c r="B166" s="13"/>
      <c r="C166" s="20"/>
      <c r="D166" s="13"/>
      <c r="E166" s="13"/>
      <c r="F166" s="13"/>
      <c r="G166" s="13"/>
    </row>
    <row r="167" spans="2:7" x14ac:dyDescent="0.25">
      <c r="B167" s="13"/>
      <c r="C167" s="20"/>
      <c r="D167" s="13"/>
      <c r="E167" s="13"/>
      <c r="F167" s="13"/>
      <c r="G167" s="13"/>
    </row>
    <row r="168" spans="2:7" x14ac:dyDescent="0.25">
      <c r="B168" s="13"/>
      <c r="C168" s="20"/>
      <c r="D168" s="13"/>
      <c r="E168" s="13"/>
      <c r="F168" s="13"/>
      <c r="G168" s="13"/>
    </row>
    <row r="169" spans="2:7" x14ac:dyDescent="0.25">
      <c r="B169" s="13"/>
      <c r="C169" s="20"/>
      <c r="D169" s="13"/>
      <c r="E169" s="13"/>
      <c r="F169" s="13"/>
      <c r="G169" s="13"/>
    </row>
    <row r="170" spans="2:7" x14ac:dyDescent="0.25">
      <c r="B170" s="13"/>
      <c r="C170" s="20"/>
      <c r="D170" s="13"/>
      <c r="E170" s="13"/>
      <c r="F170" s="13"/>
      <c r="G170" s="13"/>
    </row>
    <row r="171" spans="2:7" x14ac:dyDescent="0.25">
      <c r="B171" s="13"/>
      <c r="C171" s="20"/>
      <c r="D171" s="13"/>
      <c r="E171" s="13"/>
      <c r="F171" s="13"/>
      <c r="G171" s="13"/>
    </row>
    <row r="172" spans="2:7" x14ac:dyDescent="0.25">
      <c r="B172" s="13"/>
      <c r="C172" s="20"/>
      <c r="D172" s="13"/>
      <c r="E172" s="13"/>
      <c r="F172" s="13"/>
      <c r="G172" s="13"/>
    </row>
    <row r="173" spans="2:7" x14ac:dyDescent="0.25">
      <c r="B173" s="13"/>
      <c r="C173" s="20"/>
      <c r="D173" s="13"/>
      <c r="E173" s="13"/>
      <c r="F173" s="13"/>
      <c r="G173" s="13"/>
    </row>
    <row r="174" spans="2:7" x14ac:dyDescent="0.25">
      <c r="B174" s="13"/>
      <c r="C174" s="13"/>
      <c r="D174" s="13"/>
      <c r="E174" s="13"/>
      <c r="F174" s="13"/>
      <c r="G174" s="13"/>
    </row>
    <row r="175" spans="2:7" x14ac:dyDescent="0.25">
      <c r="B175" s="13"/>
      <c r="C175" s="13"/>
      <c r="D175" s="13"/>
      <c r="E175" s="13"/>
      <c r="F175" s="13"/>
      <c r="G175" s="13"/>
    </row>
    <row r="176" spans="2:7" x14ac:dyDescent="0.25">
      <c r="B176" s="13"/>
      <c r="C176" s="13"/>
      <c r="D176" s="13"/>
      <c r="E176" s="13"/>
      <c r="F176" s="13"/>
      <c r="G176" s="13"/>
    </row>
    <row r="177" spans="2:7" x14ac:dyDescent="0.25">
      <c r="B177" s="13"/>
      <c r="C177" s="13"/>
      <c r="D177" s="13"/>
      <c r="E177" s="13"/>
      <c r="F177" s="13"/>
      <c r="G177" s="13"/>
    </row>
    <row r="178" spans="2:7" x14ac:dyDescent="0.25">
      <c r="B178" s="13"/>
      <c r="C178" s="13"/>
      <c r="D178" s="13"/>
      <c r="E178" s="13"/>
      <c r="F178" s="13"/>
      <c r="G178" s="13"/>
    </row>
    <row r="179" spans="2:7" x14ac:dyDescent="0.25">
      <c r="B179" s="13"/>
      <c r="C179" s="13"/>
      <c r="D179" s="13"/>
      <c r="E179" s="13"/>
      <c r="F179" s="13"/>
      <c r="G179" s="13"/>
    </row>
    <row r="180" spans="2:7" x14ac:dyDescent="0.25">
      <c r="B180" s="13"/>
      <c r="C180" s="13"/>
      <c r="D180" s="13"/>
      <c r="E180" s="13"/>
      <c r="F180" s="13"/>
      <c r="G180" s="13"/>
    </row>
    <row r="181" spans="2:7" x14ac:dyDescent="0.25">
      <c r="B181" s="13"/>
      <c r="C181" s="13"/>
      <c r="D181" s="13"/>
      <c r="G181" s="13"/>
    </row>
    <row r="182" spans="2:7" x14ac:dyDescent="0.25">
      <c r="D182" s="13"/>
      <c r="G182" s="13"/>
    </row>
  </sheetData>
  <mergeCells count="224">
    <mergeCell ref="B136:E136"/>
    <mergeCell ref="H136:K136"/>
    <mergeCell ref="T136:W136"/>
    <mergeCell ref="Z136:AC136"/>
    <mergeCell ref="AF136:AI136"/>
    <mergeCell ref="AL136:AO136"/>
    <mergeCell ref="N136:Q136"/>
    <mergeCell ref="T135:W135"/>
    <mergeCell ref="Z135:AC135"/>
    <mergeCell ref="AF135:AI135"/>
    <mergeCell ref="AL135:AO135"/>
    <mergeCell ref="N135:Q135"/>
    <mergeCell ref="T133:X133"/>
    <mergeCell ref="Z133:AD133"/>
    <mergeCell ref="AF133:AJ133"/>
    <mergeCell ref="AL133:AP133"/>
    <mergeCell ref="B134:F134"/>
    <mergeCell ref="H134:L134"/>
    <mergeCell ref="T134:X134"/>
    <mergeCell ref="Z134:AD134"/>
    <mergeCell ref="AF134:AJ134"/>
    <mergeCell ref="AL134:AP134"/>
    <mergeCell ref="N133:R133"/>
    <mergeCell ref="N134:R134"/>
    <mergeCell ref="T127:W127"/>
    <mergeCell ref="T128:W128"/>
    <mergeCell ref="Q54:Q55"/>
    <mergeCell ref="N94:O94"/>
    <mergeCell ref="Q94:R94"/>
    <mergeCell ref="N104:O104"/>
    <mergeCell ref="Q104:R104"/>
    <mergeCell ref="N85:O85"/>
    <mergeCell ref="I14:K14"/>
    <mergeCell ref="L14:M14"/>
    <mergeCell ref="L17:M17"/>
    <mergeCell ref="I19:K19"/>
    <mergeCell ref="L19:M19"/>
    <mergeCell ref="L24:M24"/>
    <mergeCell ref="I25:N25"/>
    <mergeCell ref="I26:N26"/>
    <mergeCell ref="N122:R122"/>
    <mergeCell ref="N123:Q123"/>
    <mergeCell ref="N124:Q124"/>
    <mergeCell ref="N126:Q126"/>
    <mergeCell ref="N127:Q127"/>
    <mergeCell ref="N125:Q125"/>
    <mergeCell ref="N121:R121"/>
    <mergeCell ref="E17:F17"/>
    <mergeCell ref="I16:N16"/>
    <mergeCell ref="I17:K17"/>
    <mergeCell ref="B1:G1"/>
    <mergeCell ref="B2:G2"/>
    <mergeCell ref="B3:G3"/>
    <mergeCell ref="H121:L121"/>
    <mergeCell ref="E114:F114"/>
    <mergeCell ref="H114:I114"/>
    <mergeCell ref="B121:F121"/>
    <mergeCell ref="B114:C114"/>
    <mergeCell ref="E85:F85"/>
    <mergeCell ref="H85:I85"/>
    <mergeCell ref="E104:F104"/>
    <mergeCell ref="H104:I104"/>
    <mergeCell ref="B59:D59"/>
    <mergeCell ref="B50:C50"/>
    <mergeCell ref="H50:I50"/>
    <mergeCell ref="B69:C69"/>
    <mergeCell ref="E50:F50"/>
    <mergeCell ref="F59:H59"/>
    <mergeCell ref="E12:F12"/>
    <mergeCell ref="B11:G11"/>
    <mergeCell ref="B5:G5"/>
    <mergeCell ref="B6:G6"/>
    <mergeCell ref="E7:F7"/>
    <mergeCell ref="I36:N36"/>
    <mergeCell ref="I37:K37"/>
    <mergeCell ref="L37:M37"/>
    <mergeCell ref="I35:N35"/>
    <mergeCell ref="AF128:AI128"/>
    <mergeCell ref="Z121:AD121"/>
    <mergeCell ref="Z122:AD122"/>
    <mergeCell ref="Z126:AC126"/>
    <mergeCell ref="Z127:AC127"/>
    <mergeCell ref="Z128:AC128"/>
    <mergeCell ref="N114:O114"/>
    <mergeCell ref="Q114:R114"/>
    <mergeCell ref="T121:X121"/>
    <mergeCell ref="T122:X122"/>
    <mergeCell ref="T126:W126"/>
    <mergeCell ref="AF122:AJ122"/>
    <mergeCell ref="AF126:AI126"/>
    <mergeCell ref="AF127:AI127"/>
    <mergeCell ref="AF121:AJ121"/>
    <mergeCell ref="T114:U114"/>
    <mergeCell ref="B16:G16"/>
    <mergeCell ref="B85:C85"/>
    <mergeCell ref="B104:C104"/>
    <mergeCell ref="B94:C94"/>
    <mergeCell ref="E94:F94"/>
    <mergeCell ref="B44:E44"/>
    <mergeCell ref="B45:E45"/>
    <mergeCell ref="N69:O69"/>
    <mergeCell ref="Q69:R69"/>
    <mergeCell ref="N78:O78"/>
    <mergeCell ref="Q78:R78"/>
    <mergeCell ref="N50:O50"/>
    <mergeCell ref="Q50:R50"/>
    <mergeCell ref="R59:T59"/>
    <mergeCell ref="T50:U50"/>
    <mergeCell ref="T78:U78"/>
    <mergeCell ref="T94:U94"/>
    <mergeCell ref="T104:U104"/>
    <mergeCell ref="B78:C78"/>
    <mergeCell ref="B37:D37"/>
    <mergeCell ref="E37:F37"/>
    <mergeCell ref="B42:D42"/>
    <mergeCell ref="B40:D40"/>
    <mergeCell ref="B39:D39"/>
    <mergeCell ref="H78:I78"/>
    <mergeCell ref="I32:K32"/>
    <mergeCell ref="L32:M32"/>
    <mergeCell ref="I34:K34"/>
    <mergeCell ref="L34:M34"/>
    <mergeCell ref="I39:K39"/>
    <mergeCell ref="L39:M39"/>
    <mergeCell ref="B36:G36"/>
    <mergeCell ref="J59:L59"/>
    <mergeCell ref="K50:L50"/>
    <mergeCell ref="E22:F22"/>
    <mergeCell ref="B26:G26"/>
    <mergeCell ref="B27:G27"/>
    <mergeCell ref="B28:D28"/>
    <mergeCell ref="E28:F28"/>
    <mergeCell ref="B30:D30"/>
    <mergeCell ref="B35:G35"/>
    <mergeCell ref="I27:N27"/>
    <mergeCell ref="I28:K28"/>
    <mergeCell ref="L28:M28"/>
    <mergeCell ref="I30:K30"/>
    <mergeCell ref="L30:M30"/>
    <mergeCell ref="I31:N31"/>
    <mergeCell ref="K141:L141"/>
    <mergeCell ref="B122:F122"/>
    <mergeCell ref="H141:I141"/>
    <mergeCell ref="B125:E125"/>
    <mergeCell ref="B124:E124"/>
    <mergeCell ref="B123:E123"/>
    <mergeCell ref="B141:C141"/>
    <mergeCell ref="E141:F141"/>
    <mergeCell ref="H122:L122"/>
    <mergeCell ref="B126:E126"/>
    <mergeCell ref="B127:E127"/>
    <mergeCell ref="B128:E128"/>
    <mergeCell ref="H126:K126"/>
    <mergeCell ref="H127:K127"/>
    <mergeCell ref="H128:K128"/>
    <mergeCell ref="H125:K125"/>
    <mergeCell ref="B133:F133"/>
    <mergeCell ref="H133:L133"/>
    <mergeCell ref="B135:E135"/>
    <mergeCell ref="H135:K135"/>
    <mergeCell ref="AL127:AO127"/>
    <mergeCell ref="AL128:AO128"/>
    <mergeCell ref="B7:D7"/>
    <mergeCell ref="B9:D9"/>
    <mergeCell ref="B12:D12"/>
    <mergeCell ref="B14:D14"/>
    <mergeCell ref="B17:D17"/>
    <mergeCell ref="B22:D22"/>
    <mergeCell ref="B24:D24"/>
    <mergeCell ref="B19:D19"/>
    <mergeCell ref="K69:L69"/>
    <mergeCell ref="K78:L78"/>
    <mergeCell ref="K85:L85"/>
    <mergeCell ref="K94:L94"/>
    <mergeCell ref="K114:L114"/>
    <mergeCell ref="B21:G21"/>
    <mergeCell ref="B25:G25"/>
    <mergeCell ref="I21:N21"/>
    <mergeCell ref="I22:K22"/>
    <mergeCell ref="L22:M22"/>
    <mergeCell ref="I24:K24"/>
    <mergeCell ref="Z59:AB59"/>
    <mergeCell ref="T69:U69"/>
    <mergeCell ref="T85:U85"/>
    <mergeCell ref="AL121:AP121"/>
    <mergeCell ref="AL122:AP122"/>
    <mergeCell ref="AL126:AO126"/>
    <mergeCell ref="V59:X59"/>
    <mergeCell ref="AL123:AO123"/>
    <mergeCell ref="AL124:AO124"/>
    <mergeCell ref="AL125:AO125"/>
    <mergeCell ref="T123:W123"/>
    <mergeCell ref="T124:W124"/>
    <mergeCell ref="T125:W125"/>
    <mergeCell ref="AF123:AI123"/>
    <mergeCell ref="AF124:AI124"/>
    <mergeCell ref="AF125:AI125"/>
    <mergeCell ref="Z123:AC123"/>
    <mergeCell ref="Z124:AC124"/>
    <mergeCell ref="Z125:AC125"/>
    <mergeCell ref="T141:U141"/>
    <mergeCell ref="B31:G31"/>
    <mergeCell ref="B32:D32"/>
    <mergeCell ref="E32:F32"/>
    <mergeCell ref="B34:D34"/>
    <mergeCell ref="I5:N5"/>
    <mergeCell ref="I6:N6"/>
    <mergeCell ref="I7:K7"/>
    <mergeCell ref="L7:M7"/>
    <mergeCell ref="I9:K9"/>
    <mergeCell ref="L9:M9"/>
    <mergeCell ref="I11:N11"/>
    <mergeCell ref="I12:K12"/>
    <mergeCell ref="L12:M12"/>
    <mergeCell ref="N141:O141"/>
    <mergeCell ref="Q141:R141"/>
    <mergeCell ref="H94:I94"/>
    <mergeCell ref="E69:F69"/>
    <mergeCell ref="H69:I69"/>
    <mergeCell ref="E78:F78"/>
    <mergeCell ref="Q85:R85"/>
    <mergeCell ref="K104:L104"/>
    <mergeCell ref="H123:K123"/>
    <mergeCell ref="H124:K124"/>
  </mergeCells>
  <pageMargins left="0.51181102362204722" right="0.51181102362204722" top="0.78740157480314965" bottom="0.78740157480314965" header="0.31496062992125984" footer="0.31496062992125984"/>
  <pageSetup paperSize="9" scale="91" fitToHeight="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105"/>
  <sheetViews>
    <sheetView showGridLines="0" zoomScale="130" zoomScaleNormal="130" workbookViewId="0">
      <selection activeCell="B2" sqref="B2"/>
    </sheetView>
  </sheetViews>
  <sheetFormatPr defaultRowHeight="15" x14ac:dyDescent="0.25"/>
  <cols>
    <col min="1" max="1" width="1.7109375" customWidth="1"/>
    <col min="2" max="2" width="6.28515625" customWidth="1"/>
    <col min="3" max="3" width="136.85546875" customWidth="1"/>
  </cols>
  <sheetData>
    <row r="1" spans="2:3" x14ac:dyDescent="0.25">
      <c r="B1" s="185" t="s">
        <v>101</v>
      </c>
    </row>
    <row r="3" spans="2:3" x14ac:dyDescent="0.25">
      <c r="C3" t="s">
        <v>105</v>
      </c>
    </row>
    <row r="4" spans="2:3" x14ac:dyDescent="0.25">
      <c r="C4" s="184" t="s">
        <v>104</v>
      </c>
    </row>
    <row r="6" spans="2:3" x14ac:dyDescent="0.25">
      <c r="C6" t="s">
        <v>106</v>
      </c>
    </row>
    <row r="7" spans="2:3" x14ac:dyDescent="0.25">
      <c r="C7" s="184" t="s">
        <v>107</v>
      </c>
    </row>
    <row r="8" spans="2:3" x14ac:dyDescent="0.25">
      <c r="C8" s="184"/>
    </row>
    <row r="9" spans="2:3" x14ac:dyDescent="0.25">
      <c r="C9" s="183" t="s">
        <v>100</v>
      </c>
    </row>
    <row r="10" spans="2:3" x14ac:dyDescent="0.25">
      <c r="C10" s="184" t="s">
        <v>99</v>
      </c>
    </row>
    <row r="11" spans="2:3" x14ac:dyDescent="0.25">
      <c r="B11" s="184"/>
    </row>
    <row r="12" spans="2:3" x14ac:dyDescent="0.25">
      <c r="C12" s="183" t="s">
        <v>112</v>
      </c>
    </row>
    <row r="13" spans="2:3" x14ac:dyDescent="0.25">
      <c r="C13" s="184" t="s">
        <v>102</v>
      </c>
    </row>
    <row r="15" spans="2:3" x14ac:dyDescent="0.25">
      <c r="C15" s="183" t="s">
        <v>103</v>
      </c>
    </row>
    <row r="17" spans="3:7" ht="30" x14ac:dyDescent="0.25">
      <c r="C17" s="186" t="s">
        <v>109</v>
      </c>
    </row>
    <row r="18" spans="3:7" x14ac:dyDescent="0.25">
      <c r="C18" s="184" t="s">
        <v>108</v>
      </c>
    </row>
    <row r="19" spans="3:7" x14ac:dyDescent="0.25">
      <c r="G19" s="25"/>
    </row>
    <row r="20" spans="3:7" x14ac:dyDescent="0.25">
      <c r="C20" t="s">
        <v>111</v>
      </c>
    </row>
    <row r="23" spans="3:7" x14ac:dyDescent="0.25">
      <c r="F23" s="25"/>
    </row>
    <row r="28" spans="3:7" x14ac:dyDescent="0.25">
      <c r="G28" s="25"/>
    </row>
    <row r="32" spans="3:7" x14ac:dyDescent="0.25">
      <c r="F32" s="25"/>
    </row>
    <row r="38" spans="6:7" x14ac:dyDescent="0.25">
      <c r="G38" s="25"/>
    </row>
    <row r="42" spans="6:7" x14ac:dyDescent="0.25">
      <c r="F42" s="25"/>
    </row>
    <row r="47" spans="6:7" x14ac:dyDescent="0.25">
      <c r="G47" s="25"/>
    </row>
    <row r="51" spans="6:7" x14ac:dyDescent="0.25">
      <c r="F51" s="25"/>
    </row>
    <row r="56" spans="6:7" x14ac:dyDescent="0.25">
      <c r="G56" s="25"/>
    </row>
    <row r="60" spans="6:7" x14ac:dyDescent="0.25">
      <c r="F60" s="25"/>
    </row>
    <row r="65" spans="6:7" x14ac:dyDescent="0.25">
      <c r="G65" s="25"/>
    </row>
    <row r="69" spans="6:7" x14ac:dyDescent="0.25">
      <c r="F69" s="25"/>
    </row>
    <row r="74" spans="6:7" x14ac:dyDescent="0.25">
      <c r="G74" s="25"/>
    </row>
    <row r="78" spans="6:7" x14ac:dyDescent="0.25">
      <c r="F78" s="25"/>
    </row>
    <row r="83" spans="6:7" x14ac:dyDescent="0.25">
      <c r="G83" s="25"/>
    </row>
    <row r="87" spans="6:7" x14ac:dyDescent="0.25">
      <c r="F87" s="25"/>
    </row>
    <row r="92" spans="6:7" x14ac:dyDescent="0.25">
      <c r="G92" s="25"/>
    </row>
    <row r="96" spans="6:7" x14ac:dyDescent="0.25">
      <c r="F96" s="25"/>
    </row>
    <row r="101" spans="6:7" x14ac:dyDescent="0.25">
      <c r="G101" s="25"/>
    </row>
    <row r="105" spans="6:7" x14ac:dyDescent="0.25">
      <c r="F105" s="25"/>
    </row>
  </sheetData>
  <hyperlinks>
    <hyperlink ref="C10" r:id="rId1"/>
    <hyperlink ref="C13" r:id="rId2"/>
    <hyperlink ref="C4" r:id="rId3"/>
    <hyperlink ref="C7" r:id="rId4"/>
    <hyperlink ref="C18" r:id="rId5"/>
  </hyperlinks>
  <pageMargins left="0.511811024" right="0.511811024" top="0.78740157499999996" bottom="0.78740157499999996" header="0.31496062000000002" footer="0.31496062000000002"/>
  <pageSetup paperSize="9" orientation="portrait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45"/>
  <sheetViews>
    <sheetView showGridLines="0" tabSelected="1" topLeftCell="A10" zoomScale="110" zoomScaleNormal="110" workbookViewId="0">
      <selection activeCell="H12" sqref="H12"/>
    </sheetView>
  </sheetViews>
  <sheetFormatPr defaultRowHeight="15.75" x14ac:dyDescent="0.25"/>
  <cols>
    <col min="1" max="1" width="3.42578125" style="2" customWidth="1"/>
    <col min="2" max="2" width="44.5703125" style="2" customWidth="1"/>
    <col min="3" max="3" width="16.28515625" style="2" bestFit="1" customWidth="1"/>
    <col min="4" max="4" width="7.42578125" style="2" customWidth="1"/>
    <col min="5" max="5" width="22.28515625" style="2" customWidth="1"/>
    <col min="6" max="6" width="31.7109375" style="2" customWidth="1"/>
    <col min="7" max="7" width="20.710937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52.140625" style="2" bestFit="1" customWidth="1"/>
    <col min="12" max="13" width="12.140625" style="2" bestFit="1" customWidth="1"/>
    <col min="14" max="14" width="52.140625" style="2" bestFit="1" customWidth="1"/>
    <col min="15" max="16" width="12.140625" style="2" bestFit="1" customWidth="1"/>
    <col min="17" max="17" width="39.42578125" style="2" customWidth="1"/>
    <col min="18" max="18" width="32.140625" style="2" bestFit="1" customWidth="1"/>
    <col min="19" max="19" width="16.28515625" style="2" bestFit="1" customWidth="1"/>
    <col min="20" max="20" width="38" style="2" bestFit="1" customWidth="1"/>
    <col min="21" max="21" width="20.42578125" style="2" customWidth="1"/>
    <col min="22" max="22" width="32.140625" style="2" bestFit="1" customWidth="1"/>
    <col min="23" max="23" width="9.140625" style="2"/>
    <col min="24" max="24" width="10.42578125" style="2" bestFit="1" customWidth="1"/>
    <col min="25" max="25" width="9.140625" style="2"/>
    <col min="26" max="26" width="32.140625" style="2" bestFit="1" customWidth="1"/>
    <col min="27" max="27" width="16.28515625" style="2" bestFit="1" customWidth="1"/>
    <col min="28" max="28" width="10.140625" style="2" customWidth="1"/>
    <col min="29" max="29" width="9.140625" style="2"/>
    <col min="30" max="30" width="12.85546875" style="2" customWidth="1"/>
    <col min="31" max="35" width="9.140625" style="2"/>
    <col min="36" max="36" width="9.5703125" style="2" bestFit="1" customWidth="1"/>
    <col min="37" max="41" width="9.140625" style="2"/>
    <col min="42" max="42" width="10.42578125" style="2" bestFit="1" customWidth="1"/>
    <col min="43" max="16384" width="9.140625" style="2"/>
  </cols>
  <sheetData>
    <row r="1" spans="2:19" x14ac:dyDescent="0.25">
      <c r="B1" s="149" t="s">
        <v>76</v>
      </c>
      <c r="C1" s="150"/>
      <c r="D1" s="150"/>
      <c r="E1" s="150"/>
      <c r="F1" s="150"/>
      <c r="G1" s="151"/>
    </row>
    <row r="2" spans="2:19" ht="15.75" customHeight="1" x14ac:dyDescent="0.25">
      <c r="B2" s="152" t="s">
        <v>47</v>
      </c>
      <c r="C2" s="153"/>
      <c r="D2" s="153"/>
      <c r="E2" s="153"/>
      <c r="F2" s="153"/>
      <c r="G2" s="154"/>
    </row>
    <row r="3" spans="2:19" ht="16.5" customHeight="1" thickBot="1" x14ac:dyDescent="0.3">
      <c r="B3" s="155" t="s">
        <v>61</v>
      </c>
      <c r="C3" s="156"/>
      <c r="D3" s="156"/>
      <c r="E3" s="156"/>
      <c r="F3" s="156"/>
      <c r="G3" s="157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2:19" ht="9" customHeight="1" thickBot="1" x14ac:dyDescent="0.3">
      <c r="B4" s="83"/>
      <c r="C4" s="63"/>
      <c r="D4" s="63"/>
      <c r="E4" s="63"/>
      <c r="F4" s="63"/>
      <c r="G4" s="8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ht="9" customHeight="1" thickBot="1" x14ac:dyDescent="0.3">
      <c r="B5" s="108"/>
      <c r="C5" s="109"/>
      <c r="D5" s="109"/>
      <c r="E5" s="109"/>
      <c r="F5" s="109"/>
      <c r="G5" s="158"/>
      <c r="I5" s="111"/>
      <c r="J5" s="111"/>
      <c r="K5" s="111"/>
      <c r="L5" s="111"/>
      <c r="M5" s="111"/>
      <c r="N5" s="111"/>
      <c r="O5" s="34"/>
      <c r="P5" s="34"/>
      <c r="Q5" s="34"/>
      <c r="R5" s="34"/>
      <c r="S5" s="34"/>
    </row>
    <row r="6" spans="2:19" ht="16.5" thickBot="1" x14ac:dyDescent="0.3">
      <c r="B6" s="101" t="s">
        <v>55</v>
      </c>
      <c r="C6" s="102"/>
      <c r="D6" s="102"/>
      <c r="E6" s="102"/>
      <c r="F6" s="102"/>
      <c r="G6" s="103"/>
      <c r="I6" s="112"/>
      <c r="J6" s="112"/>
      <c r="K6" s="112"/>
      <c r="L6" s="112"/>
      <c r="M6" s="112"/>
      <c r="N6" s="112"/>
      <c r="O6" s="34"/>
      <c r="P6" s="34"/>
      <c r="Q6" s="34"/>
      <c r="R6" s="34"/>
      <c r="S6" s="34"/>
    </row>
    <row r="7" spans="2:19" ht="16.5" thickBot="1" x14ac:dyDescent="0.3">
      <c r="B7" s="104" t="s">
        <v>48</v>
      </c>
      <c r="C7" s="105"/>
      <c r="D7" s="106"/>
      <c r="E7" s="147" t="s">
        <v>49</v>
      </c>
      <c r="F7" s="148"/>
      <c r="G7" s="85" t="s">
        <v>50</v>
      </c>
      <c r="I7" s="114"/>
      <c r="J7" s="114"/>
      <c r="K7" s="114"/>
      <c r="L7" s="114"/>
      <c r="M7" s="114"/>
      <c r="N7" s="114"/>
      <c r="O7" s="34"/>
      <c r="P7" s="34"/>
      <c r="Q7" s="34"/>
      <c r="R7" s="34"/>
      <c r="S7" s="34"/>
    </row>
    <row r="8" spans="2:19" ht="16.5" thickBot="1" x14ac:dyDescent="0.3">
      <c r="B8" s="86"/>
      <c r="C8" s="54"/>
      <c r="D8" s="54"/>
      <c r="E8" s="55" t="s">
        <v>88</v>
      </c>
      <c r="F8" s="56">
        <f>C51</f>
        <v>0</v>
      </c>
      <c r="G8" s="87"/>
      <c r="I8" s="113"/>
      <c r="J8" s="113"/>
      <c r="K8" s="113"/>
      <c r="L8" s="114"/>
      <c r="M8" s="114"/>
      <c r="N8" s="63"/>
      <c r="O8" s="34"/>
      <c r="P8" s="34"/>
      <c r="Q8" s="34"/>
      <c r="R8" s="34"/>
      <c r="S8" s="34"/>
    </row>
    <row r="9" spans="2:19" ht="16.5" thickBot="1" x14ac:dyDescent="0.3">
      <c r="B9" s="108">
        <v>12</v>
      </c>
      <c r="C9" s="109"/>
      <c r="D9" s="129"/>
      <c r="E9" s="88">
        <f>$B$146</f>
        <v>0</v>
      </c>
      <c r="F9" s="74">
        <f>C146</f>
        <v>0</v>
      </c>
      <c r="G9" s="89">
        <f>F9*B9</f>
        <v>0</v>
      </c>
      <c r="I9" s="63"/>
      <c r="J9" s="63"/>
      <c r="K9" s="63"/>
      <c r="L9" s="64"/>
      <c r="M9" s="65"/>
      <c r="N9" s="63"/>
      <c r="O9" s="34"/>
      <c r="P9" s="34"/>
      <c r="Q9" s="34"/>
      <c r="R9" s="34"/>
      <c r="S9" s="34"/>
    </row>
    <row r="10" spans="2:19" ht="16.5" thickBot="1" x14ac:dyDescent="0.3">
      <c r="B10" s="86"/>
      <c r="C10" s="54"/>
      <c r="D10" s="54"/>
      <c r="E10" s="54"/>
      <c r="F10" s="54"/>
      <c r="G10" s="87"/>
      <c r="I10" s="111"/>
      <c r="J10" s="111"/>
      <c r="K10" s="111"/>
      <c r="L10" s="115"/>
      <c r="M10" s="115"/>
      <c r="N10" s="67"/>
      <c r="O10" s="34"/>
      <c r="P10" s="34"/>
      <c r="Q10" s="34"/>
      <c r="R10" s="34"/>
      <c r="S10" s="34"/>
    </row>
    <row r="11" spans="2:19" ht="16.5" thickBot="1" x14ac:dyDescent="0.3">
      <c r="B11" s="101" t="s">
        <v>56</v>
      </c>
      <c r="C11" s="102"/>
      <c r="D11" s="102"/>
      <c r="E11" s="102"/>
      <c r="F11" s="102"/>
      <c r="G11" s="103"/>
      <c r="I11" s="63"/>
      <c r="J11" s="63"/>
      <c r="K11" s="63"/>
      <c r="L11" s="63"/>
      <c r="M11" s="63"/>
      <c r="N11" s="63"/>
      <c r="O11" s="34"/>
      <c r="P11" s="34"/>
      <c r="Q11" s="34"/>
      <c r="R11" s="34"/>
      <c r="S11" s="34"/>
    </row>
    <row r="12" spans="2:19" ht="16.5" thickBot="1" x14ac:dyDescent="0.3">
      <c r="B12" s="104" t="s">
        <v>48</v>
      </c>
      <c r="C12" s="105"/>
      <c r="D12" s="106"/>
      <c r="E12" s="107" t="s">
        <v>51</v>
      </c>
      <c r="F12" s="106"/>
      <c r="G12" s="90" t="s">
        <v>52</v>
      </c>
      <c r="I12" s="112"/>
      <c r="J12" s="112"/>
      <c r="K12" s="112"/>
      <c r="L12" s="112"/>
      <c r="M12" s="112"/>
      <c r="N12" s="112"/>
      <c r="O12" s="34"/>
      <c r="P12" s="34"/>
      <c r="Q12" s="34"/>
      <c r="R12" s="34"/>
      <c r="S12" s="34"/>
    </row>
    <row r="13" spans="2:19" ht="16.5" thickBot="1" x14ac:dyDescent="0.3">
      <c r="B13" s="86" t="s">
        <v>53</v>
      </c>
      <c r="C13" s="54"/>
      <c r="D13" s="54"/>
      <c r="E13" s="55" t="s">
        <v>88</v>
      </c>
      <c r="F13" s="56">
        <f>F51</f>
        <v>0</v>
      </c>
      <c r="G13" s="87"/>
      <c r="I13" s="114"/>
      <c r="J13" s="114"/>
      <c r="K13" s="114"/>
      <c r="L13" s="114"/>
      <c r="M13" s="114"/>
      <c r="N13" s="114"/>
      <c r="O13" s="34"/>
      <c r="P13" s="34"/>
      <c r="Q13" s="34"/>
      <c r="R13" s="34"/>
      <c r="S13" s="34"/>
    </row>
    <row r="14" spans="2:19" ht="16.5" thickBot="1" x14ac:dyDescent="0.3">
      <c r="B14" s="108">
        <v>3</v>
      </c>
      <c r="C14" s="109"/>
      <c r="D14" s="110"/>
      <c r="E14" s="88">
        <f>$B$146</f>
        <v>0</v>
      </c>
      <c r="F14" s="74">
        <f>F146</f>
        <v>0</v>
      </c>
      <c r="G14" s="89">
        <f>F14*B14</f>
        <v>0</v>
      </c>
      <c r="I14" s="113"/>
      <c r="J14" s="113"/>
      <c r="K14" s="113"/>
      <c r="L14" s="113"/>
      <c r="M14" s="113"/>
      <c r="N14" s="66"/>
      <c r="O14" s="34"/>
      <c r="P14" s="34"/>
      <c r="Q14" s="34"/>
      <c r="R14" s="34"/>
      <c r="S14" s="34"/>
    </row>
    <row r="15" spans="2:19" ht="16.5" thickBot="1" x14ac:dyDescent="0.3">
      <c r="B15" s="86"/>
      <c r="C15" s="54"/>
      <c r="D15" s="54"/>
      <c r="E15" s="54"/>
      <c r="F15" s="54"/>
      <c r="G15" s="87"/>
      <c r="I15" s="63"/>
      <c r="J15" s="63"/>
      <c r="K15" s="63"/>
      <c r="L15" s="64"/>
      <c r="M15" s="65"/>
      <c r="N15" s="63"/>
      <c r="O15" s="34"/>
      <c r="P15" s="34"/>
      <c r="Q15" s="34"/>
      <c r="R15" s="34"/>
      <c r="S15" s="34"/>
    </row>
    <row r="16" spans="2:19" ht="16.5" thickBot="1" x14ac:dyDescent="0.3">
      <c r="B16" s="101" t="s">
        <v>74</v>
      </c>
      <c r="C16" s="102"/>
      <c r="D16" s="102"/>
      <c r="E16" s="102"/>
      <c r="F16" s="102"/>
      <c r="G16" s="103"/>
      <c r="I16" s="111"/>
      <c r="J16" s="111"/>
      <c r="K16" s="111"/>
      <c r="L16" s="135"/>
      <c r="M16" s="135"/>
      <c r="N16" s="67"/>
      <c r="O16" s="34"/>
      <c r="P16" s="34"/>
      <c r="Q16" s="34"/>
      <c r="R16" s="34"/>
      <c r="S16" s="34"/>
    </row>
    <row r="17" spans="2:19" ht="16.5" thickBot="1" x14ac:dyDescent="0.3">
      <c r="B17" s="104" t="s">
        <v>48</v>
      </c>
      <c r="C17" s="105"/>
      <c r="D17" s="106"/>
      <c r="E17" s="107" t="s">
        <v>51</v>
      </c>
      <c r="F17" s="106"/>
      <c r="G17" s="90" t="s">
        <v>52</v>
      </c>
      <c r="I17" s="112"/>
      <c r="J17" s="112"/>
      <c r="K17" s="112"/>
      <c r="L17" s="112"/>
      <c r="M17" s="112"/>
      <c r="N17" s="112"/>
      <c r="O17" s="34"/>
      <c r="P17" s="34"/>
      <c r="Q17" s="34"/>
      <c r="R17" s="34"/>
      <c r="S17" s="34"/>
    </row>
    <row r="18" spans="2:19" ht="16.5" thickBot="1" x14ac:dyDescent="0.3">
      <c r="B18" s="86" t="s">
        <v>53</v>
      </c>
      <c r="C18" s="54"/>
      <c r="D18" s="54"/>
      <c r="E18" s="55" t="s">
        <v>88</v>
      </c>
      <c r="F18" s="56">
        <f>I51</f>
        <v>0</v>
      </c>
      <c r="G18" s="87"/>
      <c r="I18" s="114"/>
      <c r="J18" s="114"/>
      <c r="K18" s="114"/>
      <c r="L18" s="114"/>
      <c r="M18" s="114"/>
      <c r="N18" s="114"/>
      <c r="O18" s="34"/>
      <c r="P18" s="34"/>
      <c r="Q18" s="34"/>
      <c r="R18" s="34"/>
      <c r="S18" s="34"/>
    </row>
    <row r="19" spans="2:19" ht="16.5" thickBot="1" x14ac:dyDescent="0.3">
      <c r="B19" s="108">
        <v>3</v>
      </c>
      <c r="C19" s="109"/>
      <c r="D19" s="110"/>
      <c r="E19" s="88">
        <f>$B$146</f>
        <v>0</v>
      </c>
      <c r="F19" s="74">
        <f>I146</f>
        <v>0</v>
      </c>
      <c r="G19" s="89">
        <f>F19*B19</f>
        <v>0</v>
      </c>
      <c r="I19" s="113"/>
      <c r="J19" s="113"/>
      <c r="K19" s="113"/>
      <c r="L19" s="113"/>
      <c r="M19" s="113"/>
      <c r="N19" s="66"/>
      <c r="O19" s="34"/>
      <c r="P19" s="34"/>
      <c r="Q19" s="34"/>
      <c r="R19" s="34"/>
      <c r="S19" s="34"/>
    </row>
    <row r="20" spans="2:19" ht="16.5" thickBot="1" x14ac:dyDescent="0.3">
      <c r="B20" s="86"/>
      <c r="C20" s="54"/>
      <c r="D20" s="54"/>
      <c r="E20" s="54"/>
      <c r="F20" s="54"/>
      <c r="G20" s="87"/>
      <c r="I20" s="63"/>
      <c r="J20" s="63"/>
      <c r="K20" s="63"/>
      <c r="L20" s="64"/>
      <c r="M20" s="65"/>
      <c r="N20" s="63"/>
      <c r="O20" s="34"/>
      <c r="P20" s="34"/>
      <c r="Q20" s="34"/>
      <c r="R20" s="34"/>
      <c r="S20" s="34"/>
    </row>
    <row r="21" spans="2:19" ht="16.5" thickBot="1" x14ac:dyDescent="0.3">
      <c r="B21" s="101" t="s">
        <v>73</v>
      </c>
      <c r="C21" s="102"/>
      <c r="D21" s="102"/>
      <c r="E21" s="102"/>
      <c r="F21" s="102"/>
      <c r="G21" s="103"/>
      <c r="I21" s="111"/>
      <c r="J21" s="111"/>
      <c r="K21" s="111"/>
      <c r="L21" s="135"/>
      <c r="M21" s="135"/>
      <c r="N21" s="67"/>
      <c r="O21" s="34"/>
      <c r="P21" s="34"/>
      <c r="Q21" s="34"/>
      <c r="R21" s="34"/>
      <c r="S21" s="34"/>
    </row>
    <row r="22" spans="2:19" ht="31.5" customHeight="1" thickBot="1" x14ac:dyDescent="0.3">
      <c r="B22" s="104" t="s">
        <v>48</v>
      </c>
      <c r="C22" s="105"/>
      <c r="D22" s="106"/>
      <c r="E22" s="107" t="s">
        <v>51</v>
      </c>
      <c r="F22" s="106"/>
      <c r="G22" s="90" t="s">
        <v>52</v>
      </c>
      <c r="I22" s="112"/>
      <c r="J22" s="112"/>
      <c r="K22" s="112"/>
      <c r="L22" s="112"/>
      <c r="M22" s="112"/>
      <c r="N22" s="112"/>
      <c r="O22" s="34"/>
      <c r="P22" s="34"/>
      <c r="Q22" s="34"/>
      <c r="R22" s="34"/>
      <c r="S22" s="34"/>
    </row>
    <row r="23" spans="2:19" ht="16.5" thickBot="1" x14ac:dyDescent="0.3">
      <c r="B23" s="86" t="s">
        <v>53</v>
      </c>
      <c r="C23" s="54"/>
      <c r="D23" s="54"/>
      <c r="E23" s="55" t="s">
        <v>88</v>
      </c>
      <c r="F23" s="56">
        <f>L51</f>
        <v>0</v>
      </c>
      <c r="G23" s="87"/>
      <c r="I23" s="114"/>
      <c r="J23" s="114"/>
      <c r="K23" s="114"/>
      <c r="L23" s="114"/>
      <c r="M23" s="114"/>
      <c r="N23" s="114"/>
      <c r="O23" s="34"/>
      <c r="P23" s="34"/>
      <c r="Q23" s="34"/>
      <c r="R23" s="34"/>
      <c r="S23" s="34"/>
    </row>
    <row r="24" spans="2:19" ht="16.5" thickBot="1" x14ac:dyDescent="0.3">
      <c r="B24" s="108">
        <v>4</v>
      </c>
      <c r="C24" s="109"/>
      <c r="D24" s="109"/>
      <c r="E24" s="70">
        <f>$B$146</f>
        <v>0</v>
      </c>
      <c r="F24" s="74">
        <f>L146</f>
        <v>0</v>
      </c>
      <c r="G24" s="89">
        <f>F24*B24</f>
        <v>0</v>
      </c>
      <c r="I24" s="113"/>
      <c r="J24" s="113"/>
      <c r="K24" s="113"/>
      <c r="L24" s="113"/>
      <c r="M24" s="113"/>
      <c r="N24" s="66"/>
      <c r="O24" s="34"/>
      <c r="P24" s="34"/>
      <c r="Q24" s="34"/>
      <c r="R24" s="34"/>
      <c r="S24" s="34"/>
    </row>
    <row r="25" spans="2:19" ht="16.5" thickBot="1" x14ac:dyDescent="0.3">
      <c r="B25" s="130" t="s">
        <v>0</v>
      </c>
      <c r="C25" s="114"/>
      <c r="D25" s="114"/>
      <c r="E25" s="114"/>
      <c r="F25" s="114"/>
      <c r="G25" s="131"/>
      <c r="I25" s="63"/>
      <c r="J25" s="63"/>
      <c r="K25" s="63"/>
      <c r="L25" s="64"/>
      <c r="M25" s="65"/>
      <c r="N25" s="63"/>
      <c r="O25" s="34"/>
      <c r="P25" s="34"/>
      <c r="Q25" s="34"/>
      <c r="R25" s="34"/>
      <c r="S25" s="34"/>
    </row>
    <row r="26" spans="2:19" ht="19.5" customHeight="1" thickBot="1" x14ac:dyDescent="0.3">
      <c r="B26" s="101" t="s">
        <v>91</v>
      </c>
      <c r="C26" s="102"/>
      <c r="D26" s="102"/>
      <c r="E26" s="102"/>
      <c r="F26" s="102"/>
      <c r="G26" s="103"/>
      <c r="I26" s="111"/>
      <c r="J26" s="111"/>
      <c r="K26" s="111"/>
      <c r="L26" s="135"/>
      <c r="M26" s="135"/>
      <c r="N26" s="67"/>
      <c r="O26" s="34"/>
      <c r="P26" s="34"/>
      <c r="Q26" s="34"/>
      <c r="R26" s="34"/>
      <c r="S26" s="34"/>
    </row>
    <row r="27" spans="2:19" s="9" customFormat="1" ht="12.75" customHeight="1" thickBot="1" x14ac:dyDescent="0.3">
      <c r="B27" s="132"/>
      <c r="C27" s="133"/>
      <c r="D27" s="133"/>
      <c r="E27" s="133"/>
      <c r="F27" s="133"/>
      <c r="G27" s="134"/>
      <c r="I27" s="114"/>
      <c r="J27" s="114"/>
      <c r="K27" s="114"/>
      <c r="L27" s="114"/>
      <c r="M27" s="114"/>
      <c r="N27" s="114"/>
      <c r="O27" s="34"/>
      <c r="P27" s="34"/>
      <c r="Q27" s="34"/>
      <c r="R27" s="34"/>
      <c r="S27" s="34"/>
    </row>
    <row r="28" spans="2:19" ht="16.5" thickBot="1" x14ac:dyDescent="0.3">
      <c r="B28" s="104" t="s">
        <v>48</v>
      </c>
      <c r="C28" s="105"/>
      <c r="D28" s="106"/>
      <c r="E28" s="107" t="s">
        <v>51</v>
      </c>
      <c r="F28" s="106"/>
      <c r="G28" s="90" t="s">
        <v>52</v>
      </c>
      <c r="I28" s="112"/>
      <c r="J28" s="112"/>
      <c r="K28" s="112"/>
      <c r="L28" s="112"/>
      <c r="M28" s="112"/>
      <c r="N28" s="112"/>
      <c r="O28" s="34"/>
      <c r="P28" s="34"/>
      <c r="Q28" s="34"/>
      <c r="R28" s="34"/>
      <c r="S28" s="34"/>
    </row>
    <row r="29" spans="2:19" ht="16.5" thickBot="1" x14ac:dyDescent="0.3">
      <c r="B29" s="86" t="s">
        <v>53</v>
      </c>
      <c r="C29" s="54"/>
      <c r="D29" s="54"/>
      <c r="E29" s="55" t="s">
        <v>88</v>
      </c>
      <c r="F29" s="56">
        <f>O51</f>
        <v>0</v>
      </c>
      <c r="G29" s="87"/>
      <c r="I29" s="114"/>
      <c r="J29" s="114"/>
      <c r="K29" s="114"/>
      <c r="L29" s="114"/>
      <c r="M29" s="114"/>
      <c r="N29" s="114"/>
      <c r="O29" s="34"/>
      <c r="P29" s="34"/>
      <c r="Q29" s="34"/>
      <c r="R29" s="34"/>
      <c r="S29" s="34"/>
    </row>
    <row r="30" spans="2:19" ht="16.5" thickBot="1" x14ac:dyDescent="0.3">
      <c r="B30" s="108">
        <v>1</v>
      </c>
      <c r="C30" s="109"/>
      <c r="D30" s="110"/>
      <c r="E30" s="70">
        <f>$B$146</f>
        <v>0</v>
      </c>
      <c r="F30" s="74">
        <f>O146</f>
        <v>0</v>
      </c>
      <c r="G30" s="89">
        <f>F30*B30</f>
        <v>0</v>
      </c>
      <c r="I30" s="113"/>
      <c r="J30" s="113"/>
      <c r="K30" s="113"/>
      <c r="L30" s="113"/>
      <c r="M30" s="113"/>
      <c r="N30" s="66"/>
      <c r="O30" s="34"/>
      <c r="P30" s="34"/>
      <c r="Q30" s="34"/>
      <c r="R30" s="34"/>
      <c r="S30" s="34"/>
    </row>
    <row r="31" spans="2:19" ht="16.5" thickBot="1" x14ac:dyDescent="0.3">
      <c r="B31" s="101" t="s">
        <v>75</v>
      </c>
      <c r="C31" s="102"/>
      <c r="D31" s="102"/>
      <c r="E31" s="102"/>
      <c r="F31" s="102"/>
      <c r="G31" s="103"/>
      <c r="I31" s="63"/>
      <c r="J31" s="63"/>
      <c r="K31" s="63"/>
      <c r="L31" s="64"/>
      <c r="M31" s="65"/>
      <c r="N31" s="63"/>
      <c r="O31" s="34"/>
      <c r="P31" s="34"/>
      <c r="Q31" s="34"/>
      <c r="R31" s="34"/>
      <c r="S31" s="34"/>
    </row>
    <row r="32" spans="2:19" ht="16.5" thickBot="1" x14ac:dyDescent="0.3">
      <c r="B32" s="104" t="s">
        <v>48</v>
      </c>
      <c r="C32" s="105"/>
      <c r="D32" s="106"/>
      <c r="E32" s="107" t="s">
        <v>51</v>
      </c>
      <c r="F32" s="106"/>
      <c r="G32" s="90" t="s">
        <v>52</v>
      </c>
      <c r="I32" s="111"/>
      <c r="J32" s="111"/>
      <c r="K32" s="111"/>
      <c r="L32" s="135"/>
      <c r="M32" s="135"/>
      <c r="N32" s="67"/>
      <c r="O32" s="34"/>
      <c r="P32" s="34"/>
      <c r="Q32" s="34"/>
      <c r="R32" s="34"/>
      <c r="S32" s="34"/>
    </row>
    <row r="33" spans="2:19" ht="16.5" thickBot="1" x14ac:dyDescent="0.3">
      <c r="B33" s="86" t="s">
        <v>53</v>
      </c>
      <c r="C33" s="54"/>
      <c r="D33" s="54"/>
      <c r="E33" s="55" t="s">
        <v>88</v>
      </c>
      <c r="F33" s="56">
        <f>R51</f>
        <v>0</v>
      </c>
      <c r="G33" s="87"/>
      <c r="I33" s="112"/>
      <c r="J33" s="112"/>
      <c r="K33" s="112"/>
      <c r="L33" s="112"/>
      <c r="M33" s="112"/>
      <c r="N33" s="112"/>
      <c r="O33" s="34"/>
      <c r="P33" s="34"/>
      <c r="Q33" s="34"/>
      <c r="R33" s="34"/>
      <c r="S33" s="34"/>
    </row>
    <row r="34" spans="2:19" ht="16.5" thickBot="1" x14ac:dyDescent="0.3">
      <c r="B34" s="108">
        <v>2</v>
      </c>
      <c r="C34" s="109"/>
      <c r="D34" s="110"/>
      <c r="E34" s="70">
        <f>$B$146</f>
        <v>0</v>
      </c>
      <c r="F34" s="74">
        <f>R146</f>
        <v>0</v>
      </c>
      <c r="G34" s="89">
        <f>F34*B34</f>
        <v>0</v>
      </c>
      <c r="I34" s="114"/>
      <c r="J34" s="114"/>
      <c r="K34" s="114"/>
      <c r="L34" s="114"/>
      <c r="M34" s="114"/>
      <c r="N34" s="114"/>
      <c r="O34" s="34"/>
      <c r="P34" s="34"/>
      <c r="Q34" s="34"/>
      <c r="R34" s="34"/>
      <c r="S34" s="34"/>
    </row>
    <row r="35" spans="2:19" ht="16.5" thickBot="1" x14ac:dyDescent="0.3">
      <c r="B35" s="132"/>
      <c r="C35" s="133"/>
      <c r="D35" s="133"/>
      <c r="E35" s="133"/>
      <c r="F35" s="133"/>
      <c r="G35" s="134"/>
      <c r="I35" s="113"/>
      <c r="J35" s="113"/>
      <c r="K35" s="113"/>
      <c r="L35" s="113"/>
      <c r="M35" s="113"/>
      <c r="N35" s="66"/>
      <c r="O35" s="34"/>
      <c r="P35" s="34"/>
      <c r="Q35" s="34"/>
      <c r="R35" s="34"/>
      <c r="S35" s="34"/>
    </row>
    <row r="36" spans="2:19" ht="16.5" thickBot="1" x14ac:dyDescent="0.3">
      <c r="B36" s="101" t="s">
        <v>77</v>
      </c>
      <c r="C36" s="102"/>
      <c r="D36" s="102"/>
      <c r="E36" s="102"/>
      <c r="F36" s="102"/>
      <c r="G36" s="103"/>
      <c r="I36" s="63"/>
      <c r="J36" s="63"/>
      <c r="K36" s="63"/>
      <c r="L36" s="64"/>
      <c r="M36" s="65"/>
      <c r="N36" s="63"/>
      <c r="O36" s="34"/>
      <c r="P36" s="34"/>
      <c r="Q36" s="34"/>
      <c r="R36" s="34"/>
      <c r="S36" s="34"/>
    </row>
    <row r="37" spans="2:19" ht="16.5" thickBot="1" x14ac:dyDescent="0.3">
      <c r="B37" s="104" t="s">
        <v>48</v>
      </c>
      <c r="C37" s="105"/>
      <c r="D37" s="106"/>
      <c r="E37" s="107" t="s">
        <v>51</v>
      </c>
      <c r="F37" s="106"/>
      <c r="G37" s="90" t="s">
        <v>52</v>
      </c>
      <c r="I37" s="111"/>
      <c r="J37" s="111"/>
      <c r="K37" s="111"/>
      <c r="L37" s="135"/>
      <c r="M37" s="135"/>
      <c r="N37" s="67"/>
      <c r="O37" s="34"/>
      <c r="P37" s="34"/>
      <c r="Q37" s="34"/>
      <c r="R37" s="34"/>
      <c r="S37" s="34"/>
    </row>
    <row r="38" spans="2:19" ht="15" customHeight="1" thickBot="1" x14ac:dyDescent="0.3">
      <c r="B38" s="86" t="s">
        <v>53</v>
      </c>
      <c r="C38" s="54"/>
      <c r="D38" s="54"/>
      <c r="E38" s="55" t="s">
        <v>88</v>
      </c>
      <c r="F38" s="56">
        <f>U51</f>
        <v>0</v>
      </c>
      <c r="G38" s="87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2:19" ht="16.5" thickBot="1" x14ac:dyDescent="0.3">
      <c r="B39" s="108">
        <v>1</v>
      </c>
      <c r="C39" s="109"/>
      <c r="D39" s="110"/>
      <c r="E39" s="70">
        <f>$B$146</f>
        <v>0</v>
      </c>
      <c r="F39" s="74">
        <f>U146</f>
        <v>0</v>
      </c>
      <c r="G39" s="89">
        <f>F39*B39</f>
        <v>0</v>
      </c>
    </row>
    <row r="40" spans="2:19" ht="16.5" customHeight="1" x14ac:dyDescent="0.25">
      <c r="B40" s="138" t="s">
        <v>90</v>
      </c>
      <c r="C40" s="139"/>
      <c r="D40" s="139"/>
      <c r="E40" s="91" t="s">
        <v>84</v>
      </c>
      <c r="F40" s="92"/>
      <c r="G40" s="93">
        <f>+G9+G14+G19+G24+G30+G34+G39</f>
        <v>0</v>
      </c>
    </row>
    <row r="41" spans="2:19" ht="9" customHeight="1" thickBot="1" x14ac:dyDescent="0.3">
      <c r="B41" s="57"/>
      <c r="C41" s="58"/>
      <c r="D41" s="58"/>
      <c r="E41" s="58"/>
      <c r="F41" s="58"/>
      <c r="G41" s="59"/>
    </row>
    <row r="42" spans="2:19" ht="16.5" customHeight="1" thickBot="1" x14ac:dyDescent="0.3">
      <c r="B42" s="136" t="s">
        <v>54</v>
      </c>
      <c r="C42" s="137"/>
      <c r="D42" s="137"/>
      <c r="E42" s="99" t="s">
        <v>85</v>
      </c>
      <c r="F42" s="73">
        <v>0.27806599999999998</v>
      </c>
      <c r="G42" s="60">
        <f>G40*F42</f>
        <v>0</v>
      </c>
    </row>
    <row r="43" spans="2:19" ht="16.5" customHeight="1" thickBot="1" x14ac:dyDescent="0.3">
      <c r="B43" s="57"/>
      <c r="C43" s="58"/>
      <c r="D43" s="58"/>
      <c r="E43" s="58"/>
      <c r="F43" s="58"/>
      <c r="G43" s="59"/>
    </row>
    <row r="44" spans="2:19" ht="17.25" thickBot="1" x14ac:dyDescent="0.3">
      <c r="B44" s="142" t="s">
        <v>68</v>
      </c>
      <c r="C44" s="143"/>
      <c r="D44" s="143"/>
      <c r="E44" s="143"/>
      <c r="F44" s="71" t="s">
        <v>86</v>
      </c>
      <c r="G44" s="72">
        <f>G40+G42</f>
        <v>0</v>
      </c>
    </row>
    <row r="45" spans="2:19" ht="17.25" customHeight="1" thickBot="1" x14ac:dyDescent="0.3">
      <c r="B45" s="142" t="s">
        <v>69</v>
      </c>
      <c r="C45" s="143"/>
      <c r="D45" s="143"/>
      <c r="E45" s="143"/>
      <c r="F45" s="71" t="s">
        <v>87</v>
      </c>
      <c r="G45" s="72">
        <f>G44*12</f>
        <v>0</v>
      </c>
    </row>
  </sheetData>
  <mergeCells count="77">
    <mergeCell ref="I37:K37"/>
    <mergeCell ref="L37:M37"/>
    <mergeCell ref="B37:D37"/>
    <mergeCell ref="I33:N33"/>
    <mergeCell ref="I34:N34"/>
    <mergeCell ref="I35:K35"/>
    <mergeCell ref="L35:M35"/>
    <mergeCell ref="I29:N29"/>
    <mergeCell ref="I30:K30"/>
    <mergeCell ref="L30:M30"/>
    <mergeCell ref="I32:K32"/>
    <mergeCell ref="L32:M32"/>
    <mergeCell ref="I26:K26"/>
    <mergeCell ref="L26:M26"/>
    <mergeCell ref="B27:G27"/>
    <mergeCell ref="I27:N27"/>
    <mergeCell ref="I28:N28"/>
    <mergeCell ref="I22:N22"/>
    <mergeCell ref="I23:N23"/>
    <mergeCell ref="B24:D24"/>
    <mergeCell ref="I24:K24"/>
    <mergeCell ref="L24:M24"/>
    <mergeCell ref="B22:D22"/>
    <mergeCell ref="E22:F22"/>
    <mergeCell ref="I17:N17"/>
    <mergeCell ref="I18:N18"/>
    <mergeCell ref="I19:K19"/>
    <mergeCell ref="L19:M19"/>
    <mergeCell ref="I21:K21"/>
    <mergeCell ref="L21:M21"/>
    <mergeCell ref="I12:N12"/>
    <mergeCell ref="I13:N13"/>
    <mergeCell ref="I14:K14"/>
    <mergeCell ref="L14:M14"/>
    <mergeCell ref="I16:K16"/>
    <mergeCell ref="L16:M16"/>
    <mergeCell ref="I10:K10"/>
    <mergeCell ref="L10:M10"/>
    <mergeCell ref="B7:D7"/>
    <mergeCell ref="E7:F7"/>
    <mergeCell ref="B9:D9"/>
    <mergeCell ref="I5:N5"/>
    <mergeCell ref="I6:N6"/>
    <mergeCell ref="I7:N7"/>
    <mergeCell ref="I8:K8"/>
    <mergeCell ref="L8:M8"/>
    <mergeCell ref="B42:D42"/>
    <mergeCell ref="B14:D14"/>
    <mergeCell ref="B1:G1"/>
    <mergeCell ref="B2:G2"/>
    <mergeCell ref="B3:G3"/>
    <mergeCell ref="B5:G5"/>
    <mergeCell ref="B6:G6"/>
    <mergeCell ref="B19:D19"/>
    <mergeCell ref="B21:G21"/>
    <mergeCell ref="B11:G11"/>
    <mergeCell ref="B12:D12"/>
    <mergeCell ref="E12:F12"/>
    <mergeCell ref="B16:G16"/>
    <mergeCell ref="B17:D17"/>
    <mergeCell ref="E17:F17"/>
    <mergeCell ref="B44:E44"/>
    <mergeCell ref="B45:E45"/>
    <mergeCell ref="B25:G25"/>
    <mergeCell ref="B26:G26"/>
    <mergeCell ref="B28:D28"/>
    <mergeCell ref="E28:F28"/>
    <mergeCell ref="B31:G31"/>
    <mergeCell ref="B30:D30"/>
    <mergeCell ref="B32:D32"/>
    <mergeCell ref="B40:D40"/>
    <mergeCell ref="E32:F32"/>
    <mergeCell ref="B34:D34"/>
    <mergeCell ref="B35:G35"/>
    <mergeCell ref="B36:G36"/>
    <mergeCell ref="E37:F37"/>
    <mergeCell ref="B39:D39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27"/>
  <sheetViews>
    <sheetView showGridLines="0" topLeftCell="A4" zoomScaleNormal="100" workbookViewId="0">
      <selection activeCell="F27" sqref="F27"/>
    </sheetView>
  </sheetViews>
  <sheetFormatPr defaultRowHeight="15.75" x14ac:dyDescent="0.25"/>
  <cols>
    <col min="1" max="1" width="3.42578125" style="2" customWidth="1"/>
    <col min="2" max="2" width="16.85546875" style="2" customWidth="1"/>
    <col min="3" max="3" width="16.28515625" style="2" bestFit="1" customWidth="1"/>
    <col min="4" max="4" width="2.7109375" style="2" customWidth="1"/>
    <col min="5" max="5" width="28.140625" style="2" customWidth="1"/>
    <col min="6" max="6" width="32.140625" style="2" bestFit="1" customWidth="1"/>
    <col min="7" max="7" width="17.28515625" style="2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52.140625" style="2" bestFit="1" customWidth="1"/>
    <col min="12" max="13" width="12.140625" style="2" bestFit="1" customWidth="1"/>
    <col min="14" max="14" width="52.140625" style="2" bestFit="1" customWidth="1"/>
    <col min="15" max="16" width="12.140625" style="2" bestFit="1" customWidth="1"/>
    <col min="17" max="17" width="39.42578125" style="2" customWidth="1"/>
    <col min="18" max="18" width="32.140625" style="2" bestFit="1" customWidth="1"/>
    <col min="19" max="19" width="16.28515625" style="2" bestFit="1" customWidth="1"/>
    <col min="20" max="20" width="38" style="2" bestFit="1" customWidth="1"/>
    <col min="21" max="21" width="20.42578125" style="2" customWidth="1"/>
    <col min="22" max="22" width="32.140625" style="2" bestFit="1" customWidth="1"/>
    <col min="23" max="23" width="9.140625" style="2"/>
    <col min="24" max="24" width="10.42578125" style="2" bestFit="1" customWidth="1"/>
    <col min="25" max="25" width="9.140625" style="2"/>
    <col min="26" max="26" width="32.140625" style="2" bestFit="1" customWidth="1"/>
    <col min="27" max="27" width="16.28515625" style="2" bestFit="1" customWidth="1"/>
    <col min="28" max="28" width="10.140625" style="2" customWidth="1"/>
    <col min="29" max="29" width="9.140625" style="2"/>
    <col min="30" max="30" width="12.85546875" style="2" customWidth="1"/>
    <col min="31" max="35" width="9.140625" style="2"/>
    <col min="36" max="36" width="9.5703125" style="2" bestFit="1" customWidth="1"/>
    <col min="37" max="41" width="9.140625" style="2"/>
    <col min="42" max="42" width="10.42578125" style="2" bestFit="1" customWidth="1"/>
    <col min="43" max="16384" width="9.140625" style="2"/>
  </cols>
  <sheetData>
    <row r="1" spans="2:24" s="1" customFormat="1" x14ac:dyDescent="0.25">
      <c r="B1" s="1" t="s">
        <v>24</v>
      </c>
    </row>
    <row r="2" spans="2:24" x14ac:dyDescent="0.25">
      <c r="B2" s="2" t="s">
        <v>59</v>
      </c>
    </row>
    <row r="3" spans="2:24" s="13" customFormat="1" x14ac:dyDescent="0.25">
      <c r="B3" s="13" t="s">
        <v>55</v>
      </c>
      <c r="E3" s="13" t="s">
        <v>56</v>
      </c>
      <c r="H3" s="13" t="s">
        <v>57</v>
      </c>
      <c r="N3" s="13" t="s">
        <v>73</v>
      </c>
      <c r="Q3" s="13" t="s">
        <v>58</v>
      </c>
    </row>
    <row r="4" spans="2:24" x14ac:dyDescent="0.25">
      <c r="B4" s="100" t="s">
        <v>25</v>
      </c>
      <c r="C4" s="100"/>
      <c r="D4" s="3"/>
      <c r="E4" s="118" t="s">
        <v>25</v>
      </c>
      <c r="F4" s="119"/>
      <c r="H4" s="118" t="s">
        <v>25</v>
      </c>
      <c r="I4" s="119"/>
      <c r="K4" s="163"/>
      <c r="L4" s="163"/>
      <c r="N4" s="118" t="s">
        <v>25</v>
      </c>
      <c r="O4" s="119"/>
      <c r="Q4" s="118" t="s">
        <v>25</v>
      </c>
      <c r="R4" s="119"/>
    </row>
    <row r="5" spans="2:24" x14ac:dyDescent="0.25">
      <c r="B5" s="4" t="s">
        <v>62</v>
      </c>
      <c r="C5" s="5">
        <v>1660.18</v>
      </c>
      <c r="E5" s="4" t="s">
        <v>62</v>
      </c>
      <c r="F5" s="5">
        <v>1799.43</v>
      </c>
      <c r="G5" s="7"/>
      <c r="H5" s="4" t="s">
        <v>62</v>
      </c>
      <c r="I5" s="5">
        <v>1572.81</v>
      </c>
      <c r="K5" s="34"/>
      <c r="L5" s="37"/>
      <c r="M5" s="7"/>
      <c r="N5" s="4" t="s">
        <v>62</v>
      </c>
      <c r="O5" s="5">
        <v>1481.56</v>
      </c>
      <c r="P5" s="20"/>
      <c r="Q5" s="4" t="s">
        <v>62</v>
      </c>
      <c r="R5" s="5">
        <f>3808.52*1.07</f>
        <v>4075.1164000000003</v>
      </c>
    </row>
    <row r="6" spans="2:24" x14ac:dyDescent="0.25">
      <c r="B6" s="4" t="s">
        <v>63</v>
      </c>
      <c r="C6" s="5">
        <f>C5*0.768318</f>
        <v>1275.5461772399999</v>
      </c>
      <c r="E6" s="4" t="s">
        <v>63</v>
      </c>
      <c r="F6" s="5">
        <f>(F5)*0.768318</f>
        <v>1382.53445874</v>
      </c>
      <c r="H6" s="4" t="s">
        <v>64</v>
      </c>
      <c r="I6" s="5">
        <f>I5*0.757104</f>
        <v>1190.7807422399999</v>
      </c>
      <c r="K6" s="34"/>
      <c r="L6" s="37"/>
      <c r="N6" s="4" t="s">
        <v>64</v>
      </c>
      <c r="O6" s="5">
        <f>O5*0.757104</f>
        <v>1121.6950022399999</v>
      </c>
      <c r="Q6" s="4" t="s">
        <v>64</v>
      </c>
      <c r="R6" s="5">
        <f>R5*0.757104</f>
        <v>3085.2869269056005</v>
      </c>
    </row>
    <row r="7" spans="2:24" x14ac:dyDescent="0.25">
      <c r="B7" s="4" t="s">
        <v>23</v>
      </c>
      <c r="C7" s="5">
        <v>0</v>
      </c>
      <c r="E7" s="4" t="s">
        <v>23</v>
      </c>
      <c r="F7" s="5">
        <v>0</v>
      </c>
      <c r="H7" s="4" t="s">
        <v>23</v>
      </c>
      <c r="I7" s="5">
        <v>0</v>
      </c>
      <c r="K7" s="49"/>
      <c r="L7" s="37"/>
      <c r="N7" s="4" t="s">
        <v>23</v>
      </c>
      <c r="O7" s="5">
        <v>0</v>
      </c>
      <c r="Q7" s="4" t="s">
        <v>23</v>
      </c>
      <c r="R7" s="5">
        <v>0</v>
      </c>
    </row>
    <row r="8" spans="2:24" x14ac:dyDescent="0.25">
      <c r="F8" s="10"/>
      <c r="K8" s="34"/>
      <c r="L8" s="37"/>
    </row>
    <row r="10" spans="2:24" s="1" customFormat="1" x14ac:dyDescent="0.25">
      <c r="B10" s="1" t="s">
        <v>9</v>
      </c>
    </row>
    <row r="12" spans="2:24" s="13" customFormat="1" x14ac:dyDescent="0.25">
      <c r="B12" s="13" t="s">
        <v>55</v>
      </c>
      <c r="F12" s="13" t="s">
        <v>56</v>
      </c>
      <c r="J12" s="13" t="s">
        <v>57</v>
      </c>
      <c r="N12" s="34"/>
      <c r="O12" s="34"/>
      <c r="P12" s="34"/>
      <c r="R12" s="13" t="str">
        <f>N3</f>
        <v>SERVIÇOS GERAIS</v>
      </c>
      <c r="V12" s="13" t="s">
        <v>58</v>
      </c>
    </row>
    <row r="13" spans="2:24" x14ac:dyDescent="0.25">
      <c r="B13" s="100" t="s">
        <v>1</v>
      </c>
      <c r="C13" s="100"/>
      <c r="D13" s="100"/>
      <c r="E13" s="3"/>
      <c r="F13" s="100" t="s">
        <v>1</v>
      </c>
      <c r="G13" s="100"/>
      <c r="H13" s="100"/>
      <c r="J13" s="100" t="s">
        <v>1</v>
      </c>
      <c r="K13" s="100"/>
      <c r="L13" s="100"/>
      <c r="N13" s="163"/>
      <c r="O13" s="163"/>
      <c r="P13" s="163"/>
      <c r="R13" s="118" t="s">
        <v>1</v>
      </c>
      <c r="S13" s="124"/>
      <c r="T13" s="119"/>
      <c r="V13" s="100" t="s">
        <v>1</v>
      </c>
      <c r="W13" s="100"/>
      <c r="X13" s="100"/>
    </row>
    <row r="14" spans="2:24" x14ac:dyDescent="0.25">
      <c r="B14" s="4" t="s">
        <v>26</v>
      </c>
      <c r="C14" s="4">
        <v>20.68</v>
      </c>
      <c r="D14" s="4">
        <f>C14*2</f>
        <v>41.36</v>
      </c>
      <c r="F14" s="4" t="s">
        <v>26</v>
      </c>
      <c r="G14" s="4">
        <v>20.68</v>
      </c>
      <c r="H14" s="4">
        <f>G14*2</f>
        <v>41.36</v>
      </c>
      <c r="J14" s="4" t="s">
        <v>26</v>
      </c>
      <c r="K14" s="4">
        <v>20.68</v>
      </c>
      <c r="L14" s="4">
        <f>K14*2</f>
        <v>41.36</v>
      </c>
      <c r="N14" s="34"/>
      <c r="O14" s="34"/>
      <c r="P14" s="34"/>
      <c r="R14" s="4" t="s">
        <v>26</v>
      </c>
      <c r="S14" s="4">
        <v>20.68</v>
      </c>
      <c r="T14" s="4">
        <f>S14*2</f>
        <v>41.36</v>
      </c>
      <c r="V14" s="4" t="s">
        <v>26</v>
      </c>
      <c r="W14" s="4">
        <v>20.68</v>
      </c>
      <c r="X14" s="4">
        <f>W14*2</f>
        <v>41.36</v>
      </c>
    </row>
    <row r="15" spans="2:24" x14ac:dyDescent="0.25">
      <c r="B15" s="4" t="s">
        <v>2</v>
      </c>
      <c r="C15" s="4" t="s">
        <v>3</v>
      </c>
      <c r="D15" s="5">
        <v>5.71</v>
      </c>
      <c r="F15" s="4" t="s">
        <v>2</v>
      </c>
      <c r="G15" s="4" t="s">
        <v>3</v>
      </c>
      <c r="H15" s="5">
        <v>5.71</v>
      </c>
      <c r="I15" s="7"/>
      <c r="J15" s="4" t="s">
        <v>2</v>
      </c>
      <c r="K15" s="4" t="s">
        <v>3</v>
      </c>
      <c r="L15" s="5">
        <v>5.71</v>
      </c>
      <c r="N15" s="34"/>
      <c r="O15" s="34"/>
      <c r="P15" s="37"/>
      <c r="R15" s="4" t="s">
        <v>2</v>
      </c>
      <c r="S15" s="4" t="s">
        <v>3</v>
      </c>
      <c r="T15" s="5">
        <v>5.71</v>
      </c>
      <c r="V15" s="4" t="s">
        <v>2</v>
      </c>
      <c r="W15" s="4" t="s">
        <v>3</v>
      </c>
      <c r="X15" s="5">
        <v>5.71</v>
      </c>
    </row>
    <row r="16" spans="2:24" x14ac:dyDescent="0.25">
      <c r="B16" s="4" t="s">
        <v>4</v>
      </c>
      <c r="C16" s="4"/>
      <c r="D16" s="5">
        <f>D15*D14</f>
        <v>236.16559999999998</v>
      </c>
      <c r="F16" s="4" t="s">
        <v>4</v>
      </c>
      <c r="G16" s="4"/>
      <c r="H16" s="5">
        <f>H15*H14</f>
        <v>236.16559999999998</v>
      </c>
      <c r="J16" s="4" t="s">
        <v>4</v>
      </c>
      <c r="K16" s="4"/>
      <c r="L16" s="5">
        <f>L15*L14</f>
        <v>236.16559999999998</v>
      </c>
      <c r="N16" s="34"/>
      <c r="O16" s="34"/>
      <c r="P16" s="37"/>
      <c r="R16" s="4" t="s">
        <v>4</v>
      </c>
      <c r="S16" s="4"/>
      <c r="T16" s="5">
        <f>T15*T14</f>
        <v>236.16559999999998</v>
      </c>
      <c r="V16" s="4" t="s">
        <v>4</v>
      </c>
      <c r="W16" s="4"/>
      <c r="X16" s="5">
        <f>X15*X14</f>
        <v>236.16559999999998</v>
      </c>
    </row>
    <row r="17" spans="2:24" x14ac:dyDescent="0.25">
      <c r="B17" s="4" t="s">
        <v>5</v>
      </c>
      <c r="C17" s="4" t="s">
        <v>6</v>
      </c>
      <c r="D17" s="5">
        <f>6%*C5</f>
        <v>99.610799999999998</v>
      </c>
      <c r="F17" s="4" t="s">
        <v>5</v>
      </c>
      <c r="G17" s="4" t="s">
        <v>6</v>
      </c>
      <c r="H17" s="5">
        <f>6%*(F5+F7)</f>
        <v>107.9658</v>
      </c>
      <c r="I17" s="2" t="s">
        <v>0</v>
      </c>
      <c r="J17" s="4" t="s">
        <v>5</v>
      </c>
      <c r="K17" s="4" t="s">
        <v>6</v>
      </c>
      <c r="L17" s="5">
        <f>6%*I5</f>
        <v>94.368599999999986</v>
      </c>
      <c r="N17" s="34"/>
      <c r="O17" s="34"/>
      <c r="P17" s="37"/>
      <c r="R17" s="4" t="s">
        <v>5</v>
      </c>
      <c r="S17" s="4" t="s">
        <v>6</v>
      </c>
      <c r="T17" s="5">
        <f>6%*O5</f>
        <v>88.893599999999992</v>
      </c>
      <c r="V17" s="4" t="s">
        <v>5</v>
      </c>
      <c r="W17" s="4" t="s">
        <v>6</v>
      </c>
      <c r="X17" s="5">
        <f>6%*R5</f>
        <v>244.50698400000002</v>
      </c>
    </row>
    <row r="18" spans="2:24" s="26" customFormat="1" x14ac:dyDescent="0.25">
      <c r="B18" s="14" t="s">
        <v>7</v>
      </c>
      <c r="C18" s="14"/>
      <c r="D18" s="15">
        <f>D16-D17</f>
        <v>136.5548</v>
      </c>
      <c r="F18" s="14" t="s">
        <v>7</v>
      </c>
      <c r="G18" s="14"/>
      <c r="H18" s="15">
        <f>H16-H17</f>
        <v>128.19979999999998</v>
      </c>
      <c r="I18" s="26" t="s">
        <v>3</v>
      </c>
      <c r="J18" s="14" t="s">
        <v>7</v>
      </c>
      <c r="K18" s="14"/>
      <c r="L18" s="15">
        <f>L16-L17</f>
        <v>141.797</v>
      </c>
      <c r="N18" s="51"/>
      <c r="O18" s="51"/>
      <c r="P18" s="39"/>
      <c r="R18" s="14" t="s">
        <v>7</v>
      </c>
      <c r="S18" s="14"/>
      <c r="T18" s="15">
        <f>T16-T17</f>
        <v>147.27199999999999</v>
      </c>
      <c r="V18" s="14" t="s">
        <v>7</v>
      </c>
      <c r="W18" s="14"/>
      <c r="X18" s="15">
        <v>0</v>
      </c>
    </row>
    <row r="19" spans="2:24" x14ac:dyDescent="0.25">
      <c r="E19" s="7"/>
      <c r="J19" s="7"/>
      <c r="O19" s="7"/>
    </row>
    <row r="20" spans="2:24" s="1" customFormat="1" x14ac:dyDescent="0.25">
      <c r="B20" s="1" t="s">
        <v>27</v>
      </c>
    </row>
    <row r="21" spans="2:24" x14ac:dyDescent="0.25">
      <c r="E21" s="7"/>
      <c r="J21" s="7"/>
      <c r="O21" s="7"/>
    </row>
    <row r="22" spans="2:24" s="13" customFormat="1" x14ac:dyDescent="0.25">
      <c r="B22" s="13" t="s">
        <v>55</v>
      </c>
      <c r="E22" s="13" t="s">
        <v>56</v>
      </c>
      <c r="H22" s="13" t="s">
        <v>57</v>
      </c>
      <c r="K22" s="34"/>
      <c r="L22" s="34"/>
      <c r="N22" s="13" t="str">
        <f>N3</f>
        <v>SERVIÇOS GERAIS</v>
      </c>
      <c r="Q22" s="13" t="s">
        <v>58</v>
      </c>
    </row>
    <row r="23" spans="2:24" x14ac:dyDescent="0.25">
      <c r="B23" s="100" t="s">
        <v>16</v>
      </c>
      <c r="C23" s="100"/>
      <c r="E23" s="100" t="s">
        <v>16</v>
      </c>
      <c r="F23" s="100"/>
      <c r="H23" s="100" t="s">
        <v>16</v>
      </c>
      <c r="I23" s="100"/>
      <c r="J23" s="7"/>
      <c r="K23" s="163"/>
      <c r="L23" s="163"/>
      <c r="N23" s="100" t="s">
        <v>16</v>
      </c>
      <c r="O23" s="100"/>
      <c r="Q23" s="100" t="s">
        <v>16</v>
      </c>
      <c r="R23" s="100"/>
    </row>
    <row r="24" spans="2:24" x14ac:dyDescent="0.25">
      <c r="B24" s="4" t="s">
        <v>28</v>
      </c>
      <c r="C24" s="8">
        <v>20.68</v>
      </c>
      <c r="D24" s="2" t="s">
        <v>3</v>
      </c>
      <c r="E24" s="4" t="s">
        <v>28</v>
      </c>
      <c r="F24" s="8">
        <v>20.68</v>
      </c>
      <c r="H24" s="4" t="s">
        <v>28</v>
      </c>
      <c r="I24" s="8">
        <v>20.68</v>
      </c>
      <c r="J24" s="7"/>
      <c r="K24" s="34"/>
      <c r="L24" s="52"/>
      <c r="N24" s="4" t="s">
        <v>28</v>
      </c>
      <c r="O24" s="8">
        <v>20.68</v>
      </c>
      <c r="Q24" s="4" t="s">
        <v>28</v>
      </c>
      <c r="R24" s="8">
        <v>20.68</v>
      </c>
    </row>
    <row r="25" spans="2:24" ht="16.5" customHeight="1" x14ac:dyDescent="0.25">
      <c r="B25" s="4" t="s">
        <v>65</v>
      </c>
      <c r="C25" s="5">
        <v>17.77</v>
      </c>
      <c r="E25" s="4" t="s">
        <v>65</v>
      </c>
      <c r="F25" s="5">
        <v>17.77</v>
      </c>
      <c r="H25" s="4" t="s">
        <v>65</v>
      </c>
      <c r="I25" s="5">
        <v>17.77</v>
      </c>
      <c r="J25" s="7"/>
      <c r="K25" s="34"/>
      <c r="L25" s="37"/>
      <c r="N25" s="4" t="s">
        <v>65</v>
      </c>
      <c r="O25" s="5">
        <v>17.77</v>
      </c>
      <c r="Q25" s="4" t="s">
        <v>65</v>
      </c>
      <c r="R25" s="5">
        <v>17.77</v>
      </c>
    </row>
    <row r="26" spans="2:24" x14ac:dyDescent="0.25">
      <c r="B26" s="4" t="s">
        <v>29</v>
      </c>
      <c r="C26" s="5">
        <f>1.19*C24</f>
        <v>24.609199999999998</v>
      </c>
      <c r="E26" s="4" t="s">
        <v>29</v>
      </c>
      <c r="F26" s="5">
        <f>1.19*F24</f>
        <v>24.609199999999998</v>
      </c>
      <c r="H26" s="4" t="s">
        <v>29</v>
      </c>
      <c r="I26" s="5">
        <f>1.19*I24</f>
        <v>24.609199999999998</v>
      </c>
      <c r="J26" s="7"/>
      <c r="K26" s="34"/>
      <c r="L26" s="37"/>
      <c r="N26" s="4" t="s">
        <v>29</v>
      </c>
      <c r="O26" s="5">
        <f>1.19*O24</f>
        <v>24.609199999999998</v>
      </c>
      <c r="Q26" s="4" t="s">
        <v>29</v>
      </c>
      <c r="R26" s="5">
        <f>1.19*R24</f>
        <v>24.609199999999998</v>
      </c>
    </row>
    <row r="27" spans="2:24" s="26" customFormat="1" x14ac:dyDescent="0.25">
      <c r="B27" s="14" t="s">
        <v>7</v>
      </c>
      <c r="C27" s="15">
        <f>(C24*C25)-C26</f>
        <v>342.87439999999998</v>
      </c>
      <c r="E27" s="14" t="s">
        <v>7</v>
      </c>
      <c r="F27" s="15">
        <f>(F24*F25)-F26</f>
        <v>342.87439999999998</v>
      </c>
      <c r="H27" s="14" t="s">
        <v>7</v>
      </c>
      <c r="I27" s="15">
        <f>(I24*I25)-I26</f>
        <v>342.87439999999998</v>
      </c>
      <c r="J27" s="27"/>
      <c r="K27" s="51"/>
      <c r="L27" s="39"/>
      <c r="N27" s="14" t="s">
        <v>7</v>
      </c>
      <c r="O27" s="15">
        <f>(O24*O25)-O26</f>
        <v>342.87439999999998</v>
      </c>
      <c r="Q27" s="14" t="s">
        <v>7</v>
      </c>
      <c r="R27" s="15">
        <f>(R24*R25)-R26</f>
        <v>342.87439999999998</v>
      </c>
    </row>
    <row r="28" spans="2:24" x14ac:dyDescent="0.25">
      <c r="E28" s="7"/>
      <c r="J28" s="7"/>
      <c r="O28" s="7"/>
    </row>
    <row r="29" spans="2:24" s="1" customFormat="1" x14ac:dyDescent="0.25">
      <c r="B29" s="1" t="s">
        <v>32</v>
      </c>
    </row>
    <row r="30" spans="2:24" x14ac:dyDescent="0.25">
      <c r="E30" s="7"/>
      <c r="J30" s="7"/>
      <c r="O30" s="7"/>
    </row>
    <row r="31" spans="2:24" s="13" customFormat="1" x14ac:dyDescent="0.25">
      <c r="B31" s="13" t="s">
        <v>55</v>
      </c>
      <c r="E31" s="13" t="s">
        <v>56</v>
      </c>
      <c r="H31" s="13" t="s">
        <v>57</v>
      </c>
      <c r="K31" s="34"/>
      <c r="L31" s="34"/>
      <c r="N31" s="13" t="str">
        <f>N3</f>
        <v>SERVIÇOS GERAIS</v>
      </c>
      <c r="Q31" s="13" t="s">
        <v>58</v>
      </c>
    </row>
    <row r="32" spans="2:24" x14ac:dyDescent="0.25">
      <c r="B32" s="118" t="s">
        <v>31</v>
      </c>
      <c r="C32" s="119"/>
      <c r="E32" s="118" t="s">
        <v>31</v>
      </c>
      <c r="F32" s="119"/>
      <c r="H32" s="118" t="s">
        <v>31</v>
      </c>
      <c r="I32" s="119"/>
      <c r="J32" s="7"/>
      <c r="K32" s="163"/>
      <c r="L32" s="163"/>
      <c r="N32" s="118" t="s">
        <v>31</v>
      </c>
      <c r="O32" s="119"/>
      <c r="Q32" s="118" t="s">
        <v>31</v>
      </c>
      <c r="R32" s="119"/>
    </row>
    <row r="33" spans="2:18" x14ac:dyDescent="0.25">
      <c r="B33" s="4" t="s">
        <v>66</v>
      </c>
      <c r="C33" s="5">
        <v>132.47999999999999</v>
      </c>
      <c r="E33" s="4" t="s">
        <v>66</v>
      </c>
      <c r="F33" s="5">
        <v>132.47999999999999</v>
      </c>
      <c r="H33" s="4" t="s">
        <v>66</v>
      </c>
      <c r="I33" s="5">
        <v>132.47999999999999</v>
      </c>
      <c r="J33" s="7"/>
      <c r="K33" s="34"/>
      <c r="L33" s="37"/>
      <c r="N33" s="4" t="s">
        <v>66</v>
      </c>
      <c r="O33" s="5">
        <v>132.47999999999999</v>
      </c>
      <c r="Q33" s="4" t="s">
        <v>66</v>
      </c>
      <c r="R33" s="5">
        <v>132.47999999999999</v>
      </c>
    </row>
    <row r="34" spans="2:18" s="26" customFormat="1" x14ac:dyDescent="0.25">
      <c r="B34" s="14" t="s">
        <v>7</v>
      </c>
      <c r="C34" s="15">
        <f>C33</f>
        <v>132.47999999999999</v>
      </c>
      <c r="E34" s="14" t="s">
        <v>7</v>
      </c>
      <c r="F34" s="15">
        <f>F33</f>
        <v>132.47999999999999</v>
      </c>
      <c r="H34" s="14" t="s">
        <v>7</v>
      </c>
      <c r="I34" s="15">
        <f>I33</f>
        <v>132.47999999999999</v>
      </c>
      <c r="J34" s="27"/>
      <c r="K34" s="51"/>
      <c r="L34" s="39"/>
      <c r="N34" s="14" t="s">
        <v>7</v>
      </c>
      <c r="O34" s="15">
        <f>O33</f>
        <v>132.47999999999999</v>
      </c>
      <c r="Q34" s="14" t="s">
        <v>7</v>
      </c>
      <c r="R34" s="15">
        <f>R33</f>
        <v>132.47999999999999</v>
      </c>
    </row>
    <row r="35" spans="2:18" x14ac:dyDescent="0.25">
      <c r="E35" s="7"/>
      <c r="J35" s="7"/>
      <c r="O35" s="7"/>
    </row>
    <row r="36" spans="2:18" s="1" customFormat="1" x14ac:dyDescent="0.25">
      <c r="B36" s="1" t="s">
        <v>33</v>
      </c>
    </row>
    <row r="37" spans="2:18" x14ac:dyDescent="0.25">
      <c r="E37" s="7"/>
      <c r="J37" s="7"/>
      <c r="O37" s="7"/>
    </row>
    <row r="38" spans="2:18" s="13" customFormat="1" x14ac:dyDescent="0.25">
      <c r="B38" s="13" t="s">
        <v>55</v>
      </c>
      <c r="E38" s="13" t="s">
        <v>56</v>
      </c>
      <c r="H38" s="13" t="s">
        <v>57</v>
      </c>
      <c r="K38" s="34"/>
      <c r="L38" s="34"/>
      <c r="N38" s="13" t="str">
        <f>N3</f>
        <v>SERVIÇOS GERAIS</v>
      </c>
      <c r="Q38" s="13" t="s">
        <v>58</v>
      </c>
    </row>
    <row r="39" spans="2:18" x14ac:dyDescent="0.25">
      <c r="B39" s="100" t="s">
        <v>33</v>
      </c>
      <c r="C39" s="100"/>
      <c r="E39" s="100" t="s">
        <v>33</v>
      </c>
      <c r="F39" s="100"/>
      <c r="H39" s="100" t="s">
        <v>33</v>
      </c>
      <c r="I39" s="100"/>
      <c r="J39" s="7"/>
      <c r="K39" s="163"/>
      <c r="L39" s="163"/>
      <c r="N39" s="100" t="s">
        <v>33</v>
      </c>
      <c r="O39" s="100"/>
      <c r="Q39" s="100" t="s">
        <v>33</v>
      </c>
      <c r="R39" s="100"/>
    </row>
    <row r="40" spans="2:18" x14ac:dyDescent="0.25">
      <c r="B40" s="4" t="s">
        <v>30</v>
      </c>
      <c r="C40" s="4">
        <v>1</v>
      </c>
      <c r="E40" s="4" t="s">
        <v>30</v>
      </c>
      <c r="F40" s="4">
        <v>1</v>
      </c>
      <c r="H40" s="4" t="s">
        <v>30</v>
      </c>
      <c r="I40" s="4">
        <v>1</v>
      </c>
      <c r="J40" s="7"/>
      <c r="K40" s="34"/>
      <c r="L40" s="34"/>
      <c r="N40" s="4" t="s">
        <v>30</v>
      </c>
      <c r="O40" s="4">
        <v>1</v>
      </c>
      <c r="Q40" s="4" t="s">
        <v>30</v>
      </c>
      <c r="R40" s="4">
        <v>1</v>
      </c>
    </row>
    <row r="41" spans="2:18" x14ac:dyDescent="0.25">
      <c r="B41" s="4" t="s">
        <v>66</v>
      </c>
      <c r="C41" s="5">
        <v>14.62</v>
      </c>
      <c r="E41" s="4" t="s">
        <v>66</v>
      </c>
      <c r="F41" s="5">
        <v>14.62</v>
      </c>
      <c r="H41" s="4" t="s">
        <v>66</v>
      </c>
      <c r="I41" s="5">
        <v>14.62</v>
      </c>
      <c r="J41" s="7"/>
      <c r="K41" s="34"/>
      <c r="L41" s="37"/>
      <c r="N41" s="4" t="s">
        <v>66</v>
      </c>
      <c r="O41" s="5">
        <v>14.62</v>
      </c>
      <c r="Q41" s="4" t="s">
        <v>66</v>
      </c>
      <c r="R41" s="5">
        <v>14.62</v>
      </c>
    </row>
    <row r="42" spans="2:18" x14ac:dyDescent="0.25">
      <c r="B42" s="4" t="s">
        <v>5</v>
      </c>
      <c r="C42" s="5">
        <v>0</v>
      </c>
      <c r="E42" s="4" t="s">
        <v>5</v>
      </c>
      <c r="F42" s="5">
        <v>0</v>
      </c>
      <c r="H42" s="4" t="s">
        <v>5</v>
      </c>
      <c r="I42" s="5">
        <v>0</v>
      </c>
      <c r="J42" s="7"/>
      <c r="K42" s="34"/>
      <c r="L42" s="37"/>
      <c r="N42" s="4" t="s">
        <v>5</v>
      </c>
      <c r="O42" s="5">
        <v>0</v>
      </c>
      <c r="Q42" s="4" t="s">
        <v>5</v>
      </c>
      <c r="R42" s="5">
        <v>0</v>
      </c>
    </row>
    <row r="43" spans="2:18" s="26" customFormat="1" x14ac:dyDescent="0.25">
      <c r="B43" s="14" t="s">
        <v>7</v>
      </c>
      <c r="C43" s="15">
        <f>C41</f>
        <v>14.62</v>
      </c>
      <c r="E43" s="14" t="s">
        <v>7</v>
      </c>
      <c r="F43" s="15">
        <f>F41</f>
        <v>14.62</v>
      </c>
      <c r="H43" s="14" t="s">
        <v>7</v>
      </c>
      <c r="I43" s="15">
        <f>I41</f>
        <v>14.62</v>
      </c>
      <c r="J43" s="27"/>
      <c r="K43" s="51"/>
      <c r="L43" s="39"/>
      <c r="N43" s="14" t="s">
        <v>7</v>
      </c>
      <c r="O43" s="15">
        <f>O41</f>
        <v>14.62</v>
      </c>
      <c r="Q43" s="14" t="s">
        <v>7</v>
      </c>
      <c r="R43" s="15">
        <f>R41</f>
        <v>14.62</v>
      </c>
    </row>
    <row r="44" spans="2:18" x14ac:dyDescent="0.25">
      <c r="E44" s="7"/>
      <c r="J44" s="7"/>
      <c r="O44" s="7"/>
    </row>
    <row r="45" spans="2:18" s="1" customFormat="1" x14ac:dyDescent="0.25">
      <c r="B45" s="1" t="s">
        <v>46</v>
      </c>
    </row>
    <row r="46" spans="2:18" x14ac:dyDescent="0.25">
      <c r="E46" s="7"/>
      <c r="J46" s="7"/>
      <c r="O46" s="7"/>
    </row>
    <row r="47" spans="2:18" s="13" customFormat="1" x14ac:dyDescent="0.25">
      <c r="B47" s="13" t="s">
        <v>55</v>
      </c>
      <c r="E47" s="13" t="s">
        <v>56</v>
      </c>
      <c r="H47" s="13" t="s">
        <v>57</v>
      </c>
      <c r="K47" s="34"/>
      <c r="L47" s="34"/>
      <c r="N47" s="13" t="str">
        <f>N3</f>
        <v>SERVIÇOS GERAIS</v>
      </c>
      <c r="Q47" s="13" t="s">
        <v>58</v>
      </c>
    </row>
    <row r="48" spans="2:18" ht="31.5" customHeight="1" x14ac:dyDescent="0.25">
      <c r="B48" s="117" t="s">
        <v>46</v>
      </c>
      <c r="C48" s="117"/>
      <c r="E48" s="117" t="s">
        <v>46</v>
      </c>
      <c r="F48" s="117"/>
      <c r="H48" s="117" t="s">
        <v>46</v>
      </c>
      <c r="I48" s="117"/>
      <c r="J48" s="7"/>
      <c r="K48" s="169"/>
      <c r="L48" s="169"/>
      <c r="N48" s="117" t="s">
        <v>46</v>
      </c>
      <c r="O48" s="117"/>
      <c r="Q48" s="117" t="s">
        <v>46</v>
      </c>
      <c r="R48" s="117"/>
    </row>
    <row r="49" spans="2:18" x14ac:dyDescent="0.25">
      <c r="B49" s="4" t="s">
        <v>30</v>
      </c>
      <c r="C49" s="4">
        <v>1</v>
      </c>
      <c r="E49" s="4" t="s">
        <v>30</v>
      </c>
      <c r="F49" s="4">
        <v>1</v>
      </c>
      <c r="H49" s="4" t="s">
        <v>30</v>
      </c>
      <c r="I49" s="4">
        <v>1</v>
      </c>
      <c r="J49" s="7"/>
      <c r="K49" s="34"/>
      <c r="L49" s="34"/>
      <c r="N49" s="4" t="s">
        <v>30</v>
      </c>
      <c r="O49" s="4">
        <v>1</v>
      </c>
      <c r="Q49" s="4" t="s">
        <v>30</v>
      </c>
      <c r="R49" s="4">
        <v>1</v>
      </c>
    </row>
    <row r="50" spans="2:18" x14ac:dyDescent="0.25">
      <c r="B50" s="4" t="s">
        <v>66</v>
      </c>
      <c r="C50" s="5">
        <v>32.049999999999997</v>
      </c>
      <c r="E50" s="4" t="s">
        <v>66</v>
      </c>
      <c r="F50" s="5">
        <v>32.049999999999997</v>
      </c>
      <c r="H50" s="4" t="s">
        <v>66</v>
      </c>
      <c r="I50" s="5">
        <v>32.049999999999997</v>
      </c>
      <c r="J50" s="7"/>
      <c r="K50" s="34"/>
      <c r="L50" s="37"/>
      <c r="N50" s="4" t="s">
        <v>66</v>
      </c>
      <c r="O50" s="5">
        <v>32.049999999999997</v>
      </c>
      <c r="Q50" s="4" t="s">
        <v>66</v>
      </c>
      <c r="R50" s="5">
        <v>32.049999999999997</v>
      </c>
    </row>
    <row r="51" spans="2:18" x14ac:dyDescent="0.25">
      <c r="B51" s="4" t="s">
        <v>5</v>
      </c>
      <c r="C51" s="5">
        <v>0</v>
      </c>
      <c r="E51" s="4" t="s">
        <v>5</v>
      </c>
      <c r="F51" s="5">
        <v>0</v>
      </c>
      <c r="H51" s="4" t="s">
        <v>5</v>
      </c>
      <c r="I51" s="5">
        <v>0</v>
      </c>
      <c r="J51" s="7"/>
      <c r="K51" s="34"/>
      <c r="L51" s="37"/>
      <c r="N51" s="4" t="s">
        <v>5</v>
      </c>
      <c r="O51" s="5">
        <v>0</v>
      </c>
      <c r="Q51" s="4" t="s">
        <v>5</v>
      </c>
      <c r="R51" s="5">
        <v>0</v>
      </c>
    </row>
    <row r="52" spans="2:18" x14ac:dyDescent="0.25">
      <c r="B52" s="4" t="s">
        <v>7</v>
      </c>
      <c r="C52" s="5">
        <f>C50</f>
        <v>32.049999999999997</v>
      </c>
      <c r="E52" s="4" t="s">
        <v>7</v>
      </c>
      <c r="F52" s="5">
        <f>F50</f>
        <v>32.049999999999997</v>
      </c>
      <c r="H52" s="4" t="s">
        <v>7</v>
      </c>
      <c r="I52" s="5">
        <f>I50</f>
        <v>32.049999999999997</v>
      </c>
      <c r="J52" s="7"/>
      <c r="K52" s="34"/>
      <c r="L52" s="37"/>
      <c r="N52" s="4" t="s">
        <v>7</v>
      </c>
      <c r="O52" s="5">
        <f>O50</f>
        <v>32.049999999999997</v>
      </c>
      <c r="Q52" s="4" t="s">
        <v>7</v>
      </c>
      <c r="R52" s="5">
        <f>R50</f>
        <v>32.049999999999997</v>
      </c>
    </row>
    <row r="53" spans="2:18" x14ac:dyDescent="0.25">
      <c r="E53" s="7"/>
      <c r="J53" s="7"/>
      <c r="O53" s="7"/>
    </row>
    <row r="54" spans="2:18" x14ac:dyDescent="0.25">
      <c r="E54" s="7"/>
      <c r="J54" s="7"/>
      <c r="O54" s="7"/>
    </row>
    <row r="55" spans="2:18" s="1" customFormat="1" x14ac:dyDescent="0.25">
      <c r="B55" s="1" t="s">
        <v>19</v>
      </c>
    </row>
    <row r="56" spans="2:18" x14ac:dyDescent="0.25">
      <c r="E56" s="7"/>
      <c r="J56" s="7"/>
      <c r="O56" s="7"/>
    </row>
    <row r="57" spans="2:18" s="13" customFormat="1" x14ac:dyDescent="0.25">
      <c r="B57" s="13" t="s">
        <v>55</v>
      </c>
      <c r="E57" s="13" t="s">
        <v>56</v>
      </c>
      <c r="H57" s="13" t="s">
        <v>57</v>
      </c>
      <c r="K57" s="34"/>
      <c r="L57" s="34"/>
      <c r="N57" s="13" t="str">
        <f>N3</f>
        <v>SERVIÇOS GERAIS</v>
      </c>
      <c r="Q57" s="13" t="s">
        <v>58</v>
      </c>
    </row>
    <row r="58" spans="2:18" s="13" customFormat="1" x14ac:dyDescent="0.25">
      <c r="B58" s="116" t="s">
        <v>19</v>
      </c>
      <c r="C58" s="116"/>
      <c r="E58" s="116" t="s">
        <v>19</v>
      </c>
      <c r="F58" s="116"/>
      <c r="H58" s="116" t="s">
        <v>19</v>
      </c>
      <c r="I58" s="116"/>
      <c r="J58" s="20"/>
      <c r="K58" s="163"/>
      <c r="L58" s="163"/>
      <c r="N58" s="116" t="s">
        <v>19</v>
      </c>
      <c r="O58" s="116"/>
      <c r="Q58" s="116" t="s">
        <v>19</v>
      </c>
      <c r="R58" s="116"/>
    </row>
    <row r="59" spans="2:18" s="13" customFormat="1" x14ac:dyDescent="0.25">
      <c r="B59" s="28" t="s">
        <v>34</v>
      </c>
      <c r="C59" s="28">
        <v>1</v>
      </c>
      <c r="D59" s="13" t="s">
        <v>3</v>
      </c>
      <c r="E59" s="28" t="s">
        <v>34</v>
      </c>
      <c r="F59" s="28">
        <v>1</v>
      </c>
      <c r="H59" s="28" t="s">
        <v>34</v>
      </c>
      <c r="I59" s="28">
        <v>1</v>
      </c>
      <c r="J59" s="20"/>
      <c r="K59" s="34"/>
      <c r="L59" s="34"/>
      <c r="N59" s="28" t="s">
        <v>34</v>
      </c>
      <c r="O59" s="28">
        <v>1</v>
      </c>
      <c r="Q59" s="28" t="s">
        <v>34</v>
      </c>
      <c r="R59" s="28">
        <v>1</v>
      </c>
    </row>
    <row r="60" spans="2:18" s="13" customFormat="1" ht="63" x14ac:dyDescent="0.25">
      <c r="B60" s="29" t="s">
        <v>70</v>
      </c>
      <c r="C60" s="24">
        <f>1303*0.3</f>
        <v>390.9</v>
      </c>
      <c r="E60" s="29" t="s">
        <v>70</v>
      </c>
      <c r="F60" s="24">
        <f>1303*0.3</f>
        <v>390.9</v>
      </c>
      <c r="H60" s="29" t="s">
        <v>70</v>
      </c>
      <c r="I60" s="24">
        <f>1303*0.3</f>
        <v>390.9</v>
      </c>
      <c r="J60" s="20"/>
      <c r="K60" s="49"/>
      <c r="L60" s="37"/>
      <c r="N60" s="29" t="s">
        <v>70</v>
      </c>
      <c r="O60" s="24">
        <f>1303*0.3</f>
        <v>390.9</v>
      </c>
      <c r="Q60" s="29" t="s">
        <v>70</v>
      </c>
      <c r="R60" s="24">
        <f>1303*0.3</f>
        <v>390.9</v>
      </c>
    </row>
    <row r="61" spans="2:18" s="13" customFormat="1" x14ac:dyDescent="0.25">
      <c r="B61" s="28" t="s">
        <v>71</v>
      </c>
      <c r="C61" s="40">
        <v>14.04</v>
      </c>
      <c r="E61" s="28" t="s">
        <v>71</v>
      </c>
      <c r="F61" s="40">
        <v>14.04</v>
      </c>
      <c r="H61" s="28" t="s">
        <v>71</v>
      </c>
      <c r="I61" s="40">
        <v>14.04</v>
      </c>
      <c r="J61" s="20"/>
      <c r="K61" s="34"/>
      <c r="L61" s="50"/>
      <c r="N61" s="28" t="s">
        <v>71</v>
      </c>
      <c r="O61" s="40">
        <v>14.04</v>
      </c>
      <c r="Q61" s="28" t="s">
        <v>71</v>
      </c>
      <c r="R61" s="40">
        <v>14.04</v>
      </c>
    </row>
    <row r="62" spans="2:18" s="30" customFormat="1" x14ac:dyDescent="0.25">
      <c r="B62" s="31" t="s">
        <v>8</v>
      </c>
      <c r="C62" s="32">
        <f>C61</f>
        <v>14.04</v>
      </c>
      <c r="E62" s="31" t="s">
        <v>8</v>
      </c>
      <c r="F62" s="32">
        <f>F61</f>
        <v>14.04</v>
      </c>
      <c r="H62" s="31" t="s">
        <v>8</v>
      </c>
      <c r="I62" s="32">
        <f>I61</f>
        <v>14.04</v>
      </c>
      <c r="J62" s="33"/>
      <c r="K62" s="51"/>
      <c r="L62" s="39"/>
      <c r="N62" s="31" t="s">
        <v>8</v>
      </c>
      <c r="O62" s="32">
        <f>O61</f>
        <v>14.04</v>
      </c>
      <c r="Q62" s="31" t="s">
        <v>8</v>
      </c>
      <c r="R62" s="32">
        <f>R61</f>
        <v>14.04</v>
      </c>
    </row>
    <row r="63" spans="2:18" s="13" customFormat="1" x14ac:dyDescent="0.25">
      <c r="E63" s="20"/>
      <c r="J63" s="20"/>
      <c r="O63" s="20"/>
    </row>
    <row r="64" spans="2:18" x14ac:dyDescent="0.25">
      <c r="E64" s="7"/>
      <c r="J64" s="7"/>
      <c r="O64" s="7"/>
    </row>
    <row r="65" spans="2:42" s="1" customFormat="1" x14ac:dyDescent="0.25">
      <c r="B65" s="1" t="s">
        <v>60</v>
      </c>
    </row>
    <row r="66" spans="2:42" s="9" customFormat="1" x14ac:dyDescent="0.25">
      <c r="E66" s="10"/>
      <c r="J66" s="10"/>
      <c r="O66" s="10"/>
    </row>
    <row r="67" spans="2:42" s="13" customFormat="1" x14ac:dyDescent="0.25">
      <c r="B67" s="13" t="s">
        <v>55</v>
      </c>
      <c r="E67" s="13" t="s">
        <v>56</v>
      </c>
      <c r="H67" s="13" t="s">
        <v>57</v>
      </c>
      <c r="K67" s="34"/>
      <c r="L67" s="34"/>
      <c r="N67" s="13" t="str">
        <f>N3</f>
        <v>SERVIÇOS GERAIS</v>
      </c>
      <c r="Q67" s="13" t="s">
        <v>58</v>
      </c>
    </row>
    <row r="68" spans="2:42" x14ac:dyDescent="0.25">
      <c r="B68" s="100" t="s">
        <v>44</v>
      </c>
      <c r="C68" s="100"/>
      <c r="E68" s="100" t="s">
        <v>44</v>
      </c>
      <c r="F68" s="100"/>
      <c r="H68" s="100" t="s">
        <v>44</v>
      </c>
      <c r="I68" s="100"/>
      <c r="J68" s="7"/>
      <c r="K68" s="163"/>
      <c r="L68" s="163"/>
      <c r="N68" s="100" t="s">
        <v>44</v>
      </c>
      <c r="O68" s="100"/>
      <c r="Q68" s="100" t="s">
        <v>44</v>
      </c>
      <c r="R68" s="100"/>
    </row>
    <row r="69" spans="2:42" x14ac:dyDescent="0.25">
      <c r="B69" s="4" t="s">
        <v>43</v>
      </c>
      <c r="C69" s="5">
        <v>155.41999999999999</v>
      </c>
      <c r="E69" s="4" t="s">
        <v>43</v>
      </c>
      <c r="F69" s="5">
        <v>155.41999999999999</v>
      </c>
      <c r="H69" s="4" t="s">
        <v>43</v>
      </c>
      <c r="I69" s="5">
        <v>155.41999999999999</v>
      </c>
      <c r="J69" s="7"/>
      <c r="K69" s="34"/>
      <c r="L69" s="37"/>
      <c r="N69" s="4" t="s">
        <v>43</v>
      </c>
      <c r="O69" s="5">
        <v>155.41999999999999</v>
      </c>
      <c r="Q69" s="4" t="s">
        <v>43</v>
      </c>
      <c r="R69" s="5">
        <v>155.41999999999999</v>
      </c>
    </row>
    <row r="70" spans="2:42" s="26" customFormat="1" x14ac:dyDescent="0.25">
      <c r="B70" s="14" t="s">
        <v>67</v>
      </c>
      <c r="C70" s="15">
        <f>C69/6</f>
        <v>25.903333333333332</v>
      </c>
      <c r="E70" s="14" t="s">
        <v>67</v>
      </c>
      <c r="F70" s="15">
        <f>F69/6</f>
        <v>25.903333333333332</v>
      </c>
      <c r="H70" s="14" t="s">
        <v>67</v>
      </c>
      <c r="I70" s="15">
        <f>I69/6</f>
        <v>25.903333333333332</v>
      </c>
      <c r="J70" s="27"/>
      <c r="K70" s="51"/>
      <c r="L70" s="39"/>
      <c r="N70" s="14" t="s">
        <v>67</v>
      </c>
      <c r="O70" s="15">
        <f>O69/6</f>
        <v>25.903333333333332</v>
      </c>
      <c r="Q70" s="14" t="s">
        <v>67</v>
      </c>
      <c r="R70" s="15">
        <f>R69/6</f>
        <v>25.903333333333332</v>
      </c>
    </row>
    <row r="71" spans="2:42" x14ac:dyDescent="0.25">
      <c r="E71" s="7"/>
      <c r="J71" s="7"/>
      <c r="O71" s="7"/>
    </row>
    <row r="72" spans="2:42" s="1" customFormat="1" x14ac:dyDescent="0.25">
      <c r="B72" s="1" t="s">
        <v>72</v>
      </c>
    </row>
    <row r="73" spans="2:42" x14ac:dyDescent="0.25">
      <c r="E73" s="7"/>
      <c r="J73" s="7"/>
      <c r="O73" s="7"/>
    </row>
    <row r="74" spans="2:42" s="13" customFormat="1" x14ac:dyDescent="0.25">
      <c r="B74" s="13" t="s">
        <v>55</v>
      </c>
      <c r="H74" s="13" t="s">
        <v>56</v>
      </c>
      <c r="N74" s="13" t="s">
        <v>57</v>
      </c>
      <c r="T74" s="34"/>
      <c r="U74" s="34"/>
      <c r="V74" s="34"/>
      <c r="W74" s="34"/>
      <c r="X74" s="34"/>
      <c r="Z74" s="13" t="str">
        <f>N3</f>
        <v>SERVIÇOS GERAIS</v>
      </c>
      <c r="AF74" s="13" t="s">
        <v>58</v>
      </c>
      <c r="AL74" s="34"/>
      <c r="AM74" s="34"/>
      <c r="AN74" s="34"/>
      <c r="AO74" s="34"/>
      <c r="AP74" s="34"/>
    </row>
    <row r="75" spans="2:42" x14ac:dyDescent="0.25">
      <c r="B75" s="118" t="s">
        <v>21</v>
      </c>
      <c r="C75" s="124"/>
      <c r="D75" s="124"/>
      <c r="E75" s="124"/>
      <c r="F75" s="119"/>
      <c r="H75" s="118" t="s">
        <v>21</v>
      </c>
      <c r="I75" s="124"/>
      <c r="J75" s="124"/>
      <c r="K75" s="124"/>
      <c r="L75" s="119"/>
      <c r="N75" s="118" t="s">
        <v>21</v>
      </c>
      <c r="O75" s="124"/>
      <c r="P75" s="124"/>
      <c r="Q75" s="124"/>
      <c r="R75" s="119"/>
      <c r="T75" s="163"/>
      <c r="U75" s="163"/>
      <c r="V75" s="163"/>
      <c r="W75" s="163"/>
      <c r="X75" s="163"/>
      <c r="Z75" s="118" t="s">
        <v>21</v>
      </c>
      <c r="AA75" s="124"/>
      <c r="AB75" s="124"/>
      <c r="AC75" s="124"/>
      <c r="AD75" s="119"/>
      <c r="AF75" s="118" t="s">
        <v>21</v>
      </c>
      <c r="AG75" s="124"/>
      <c r="AH75" s="124"/>
      <c r="AI75" s="124"/>
      <c r="AJ75" s="119"/>
      <c r="AL75" s="163"/>
      <c r="AM75" s="163"/>
      <c r="AN75" s="163"/>
      <c r="AO75" s="163"/>
      <c r="AP75" s="163"/>
    </row>
    <row r="76" spans="2:42" x14ac:dyDescent="0.25">
      <c r="B76" s="125" t="s">
        <v>35</v>
      </c>
      <c r="C76" s="125"/>
      <c r="D76" s="125"/>
      <c r="E76" s="125"/>
      <c r="F76" s="125"/>
      <c r="H76" s="125" t="s">
        <v>35</v>
      </c>
      <c r="I76" s="125"/>
      <c r="J76" s="125"/>
      <c r="K76" s="125"/>
      <c r="L76" s="125"/>
      <c r="N76" s="165" t="s">
        <v>35</v>
      </c>
      <c r="O76" s="166"/>
      <c r="P76" s="166"/>
      <c r="Q76" s="166"/>
      <c r="R76" s="167"/>
      <c r="T76" s="168"/>
      <c r="U76" s="168"/>
      <c r="V76" s="168"/>
      <c r="W76" s="168"/>
      <c r="X76" s="168"/>
      <c r="Z76" s="125" t="s">
        <v>35</v>
      </c>
      <c r="AA76" s="125"/>
      <c r="AB76" s="125"/>
      <c r="AC76" s="125"/>
      <c r="AD76" s="125"/>
      <c r="AF76" s="125" t="s">
        <v>35</v>
      </c>
      <c r="AG76" s="125"/>
      <c r="AH76" s="125"/>
      <c r="AI76" s="125"/>
      <c r="AJ76" s="125"/>
      <c r="AL76" s="168"/>
      <c r="AM76" s="168"/>
      <c r="AN76" s="168"/>
      <c r="AO76" s="168"/>
      <c r="AP76" s="168"/>
    </row>
    <row r="77" spans="2:42" ht="220.5" x14ac:dyDescent="0.25">
      <c r="B77" s="19" t="s">
        <v>11</v>
      </c>
      <c r="C77" s="19" t="s">
        <v>42</v>
      </c>
      <c r="D77" s="19" t="s">
        <v>36</v>
      </c>
      <c r="E77" s="19" t="s">
        <v>37</v>
      </c>
      <c r="F77" s="11" t="s">
        <v>38</v>
      </c>
      <c r="H77" s="19" t="s">
        <v>11</v>
      </c>
      <c r="I77" s="19" t="s">
        <v>42</v>
      </c>
      <c r="J77" s="19" t="s">
        <v>36</v>
      </c>
      <c r="K77" s="19" t="s">
        <v>37</v>
      </c>
      <c r="L77" s="11" t="s">
        <v>38</v>
      </c>
      <c r="N77" s="19" t="s">
        <v>11</v>
      </c>
      <c r="O77" s="19" t="s">
        <v>42</v>
      </c>
      <c r="P77" s="19" t="s">
        <v>36</v>
      </c>
      <c r="Q77" s="19" t="s">
        <v>37</v>
      </c>
      <c r="R77" s="11" t="s">
        <v>38</v>
      </c>
      <c r="T77" s="35"/>
      <c r="U77" s="35"/>
      <c r="V77" s="35"/>
      <c r="W77" s="35"/>
      <c r="X77" s="36"/>
      <c r="Z77" s="19" t="s">
        <v>11</v>
      </c>
      <c r="AA77" s="19" t="s">
        <v>42</v>
      </c>
      <c r="AB77" s="19" t="s">
        <v>36</v>
      </c>
      <c r="AC77" s="19" t="s">
        <v>37</v>
      </c>
      <c r="AD77" s="11" t="s">
        <v>38</v>
      </c>
      <c r="AF77" s="19" t="s">
        <v>11</v>
      </c>
      <c r="AG77" s="19" t="s">
        <v>42</v>
      </c>
      <c r="AH77" s="19" t="s">
        <v>36</v>
      </c>
      <c r="AI77" s="19" t="s">
        <v>37</v>
      </c>
      <c r="AJ77" s="11" t="s">
        <v>38</v>
      </c>
      <c r="AL77" s="35"/>
      <c r="AM77" s="35"/>
      <c r="AN77" s="35"/>
      <c r="AO77" s="35"/>
      <c r="AP77" s="36"/>
    </row>
    <row r="78" spans="2:42" x14ac:dyDescent="0.25">
      <c r="B78" s="4" t="s">
        <v>45</v>
      </c>
      <c r="C78" s="4"/>
      <c r="D78" s="4" t="s">
        <v>0</v>
      </c>
      <c r="E78" s="4"/>
      <c r="F78" s="5">
        <v>67.25</v>
      </c>
      <c r="H78" s="4" t="s">
        <v>45</v>
      </c>
      <c r="I78" s="4"/>
      <c r="J78" s="4" t="s">
        <v>0</v>
      </c>
      <c r="K78" s="4"/>
      <c r="L78" s="5">
        <v>70.81</v>
      </c>
      <c r="N78" s="4" t="s">
        <v>39</v>
      </c>
      <c r="O78" s="4"/>
      <c r="P78" s="4" t="s">
        <v>0</v>
      </c>
      <c r="Q78" s="4"/>
      <c r="R78" s="5">
        <v>67.25</v>
      </c>
      <c r="T78" s="34"/>
      <c r="U78" s="34"/>
      <c r="V78" s="34"/>
      <c r="W78" s="34"/>
      <c r="X78" s="37"/>
      <c r="Z78" s="4" t="s">
        <v>45</v>
      </c>
      <c r="AA78" s="4"/>
      <c r="AB78" s="4" t="s">
        <v>0</v>
      </c>
      <c r="AC78" s="4"/>
      <c r="AD78" s="5">
        <v>67.25</v>
      </c>
      <c r="AF78" s="4" t="s">
        <v>45</v>
      </c>
      <c r="AG78" s="4"/>
      <c r="AH78" s="4" t="s">
        <v>0</v>
      </c>
      <c r="AI78" s="4"/>
      <c r="AJ78" s="5">
        <v>67.25</v>
      </c>
      <c r="AL78" s="34"/>
      <c r="AM78" s="34"/>
      <c r="AN78" s="34"/>
      <c r="AO78" s="34"/>
      <c r="AP78" s="37"/>
    </row>
    <row r="79" spans="2:42" x14ac:dyDescent="0.25">
      <c r="B79" s="4" t="s">
        <v>40</v>
      </c>
      <c r="C79" s="4"/>
      <c r="D79" s="4" t="s">
        <v>0</v>
      </c>
      <c r="E79" s="4"/>
      <c r="F79" s="5">
        <v>3.92</v>
      </c>
      <c r="H79" s="4" t="s">
        <v>40</v>
      </c>
      <c r="I79" s="4"/>
      <c r="J79" s="4" t="s">
        <v>0</v>
      </c>
      <c r="K79" s="4"/>
      <c r="L79" s="5">
        <v>4.3600000000000003</v>
      </c>
      <c r="N79" s="4" t="s">
        <v>40</v>
      </c>
      <c r="O79" s="4"/>
      <c r="P79" s="4" t="s">
        <v>0</v>
      </c>
      <c r="Q79" s="4"/>
      <c r="R79" s="5">
        <v>3.92</v>
      </c>
      <c r="T79" s="34"/>
      <c r="U79" s="34"/>
      <c r="V79" s="34"/>
      <c r="W79" s="34"/>
      <c r="X79" s="37"/>
      <c r="Z79" s="4" t="s">
        <v>40</v>
      </c>
      <c r="AA79" s="4"/>
      <c r="AB79" s="4" t="s">
        <v>0</v>
      </c>
      <c r="AC79" s="4"/>
      <c r="AD79" s="5">
        <v>3.92</v>
      </c>
      <c r="AF79" s="4" t="s">
        <v>40</v>
      </c>
      <c r="AG79" s="4"/>
      <c r="AH79" s="4" t="s">
        <v>0</v>
      </c>
      <c r="AI79" s="4"/>
      <c r="AJ79" s="5">
        <v>3.92</v>
      </c>
      <c r="AL79" s="34"/>
      <c r="AM79" s="34"/>
      <c r="AN79" s="34"/>
      <c r="AO79" s="34"/>
      <c r="AP79" s="37"/>
    </row>
    <row r="80" spans="2:42" x14ac:dyDescent="0.25">
      <c r="B80" s="121" t="s">
        <v>7</v>
      </c>
      <c r="C80" s="122"/>
      <c r="D80" s="122"/>
      <c r="E80" s="123"/>
      <c r="F80" s="5">
        <f>F78+F79</f>
        <v>71.17</v>
      </c>
      <c r="H80" s="121" t="s">
        <v>7</v>
      </c>
      <c r="I80" s="122"/>
      <c r="J80" s="122"/>
      <c r="K80" s="123"/>
      <c r="L80" s="5">
        <f>L78+L79</f>
        <v>75.17</v>
      </c>
      <c r="N80" s="121" t="s">
        <v>7</v>
      </c>
      <c r="O80" s="122"/>
      <c r="P80" s="122"/>
      <c r="Q80" s="123"/>
      <c r="R80" s="5">
        <f>R78+R79</f>
        <v>71.17</v>
      </c>
      <c r="T80" s="164"/>
      <c r="U80" s="164"/>
      <c r="V80" s="164"/>
      <c r="W80" s="164"/>
      <c r="X80" s="37"/>
      <c r="Z80" s="121" t="s">
        <v>7</v>
      </c>
      <c r="AA80" s="122"/>
      <c r="AB80" s="122"/>
      <c r="AC80" s="123"/>
      <c r="AD80" s="5">
        <f>AD78+AD79</f>
        <v>71.17</v>
      </c>
      <c r="AF80" s="121" t="s">
        <v>7</v>
      </c>
      <c r="AG80" s="122"/>
      <c r="AH80" s="122"/>
      <c r="AI80" s="123"/>
      <c r="AJ80" s="5">
        <f>AJ78+AJ79</f>
        <v>71.17</v>
      </c>
      <c r="AL80" s="164"/>
      <c r="AM80" s="164"/>
      <c r="AN80" s="164"/>
      <c r="AO80" s="164"/>
      <c r="AP80" s="37"/>
    </row>
    <row r="81" spans="2:42" x14ac:dyDescent="0.25">
      <c r="B81" s="121" t="s">
        <v>41</v>
      </c>
      <c r="C81" s="122" t="s">
        <v>3</v>
      </c>
      <c r="D81" s="122" t="s">
        <v>3</v>
      </c>
      <c r="E81" s="123"/>
      <c r="F81" s="21">
        <f>F80*0.0925</f>
        <v>6.5832249999999997</v>
      </c>
      <c r="H81" s="121" t="s">
        <v>41</v>
      </c>
      <c r="I81" s="122" t="s">
        <v>3</v>
      </c>
      <c r="J81" s="122" t="s">
        <v>3</v>
      </c>
      <c r="K81" s="123"/>
      <c r="L81" s="21">
        <f>L80*0.0925</f>
        <v>6.9532249999999998</v>
      </c>
      <c r="N81" s="42" t="s">
        <v>41</v>
      </c>
      <c r="O81" s="43" t="s">
        <v>3</v>
      </c>
      <c r="P81" s="43" t="s">
        <v>3</v>
      </c>
      <c r="Q81" s="44"/>
      <c r="R81" s="21">
        <f>R80*0.0925</f>
        <v>6.5832249999999997</v>
      </c>
      <c r="T81" s="164"/>
      <c r="U81" s="164"/>
      <c r="V81" s="164"/>
      <c r="W81" s="164"/>
      <c r="X81" s="38"/>
      <c r="Z81" s="121" t="s">
        <v>41</v>
      </c>
      <c r="AA81" s="122" t="s">
        <v>3</v>
      </c>
      <c r="AB81" s="122" t="s">
        <v>3</v>
      </c>
      <c r="AC81" s="123"/>
      <c r="AD81" s="21">
        <f>AD80*0.0925</f>
        <v>6.5832249999999997</v>
      </c>
      <c r="AF81" s="121" t="s">
        <v>41</v>
      </c>
      <c r="AG81" s="122" t="s">
        <v>3</v>
      </c>
      <c r="AH81" s="122" t="s">
        <v>3</v>
      </c>
      <c r="AI81" s="123"/>
      <c r="AJ81" s="21">
        <f>AJ80*0.0925</f>
        <v>6.5832249999999997</v>
      </c>
      <c r="AL81" s="164"/>
      <c r="AM81" s="164"/>
      <c r="AN81" s="164"/>
      <c r="AO81" s="164"/>
      <c r="AP81" s="38"/>
    </row>
    <row r="82" spans="2:42" s="26" customFormat="1" x14ac:dyDescent="0.25">
      <c r="B82" s="126" t="s">
        <v>8</v>
      </c>
      <c r="C82" s="127" t="s">
        <v>3</v>
      </c>
      <c r="D82" s="127" t="s">
        <v>3</v>
      </c>
      <c r="E82" s="128"/>
      <c r="F82" s="15">
        <f>F80-F81</f>
        <v>64.586775000000003</v>
      </c>
      <c r="H82" s="126" t="s">
        <v>8</v>
      </c>
      <c r="I82" s="127" t="s">
        <v>3</v>
      </c>
      <c r="J82" s="127" t="s">
        <v>3</v>
      </c>
      <c r="K82" s="128"/>
      <c r="L82" s="15">
        <f>L80-L81</f>
        <v>68.216774999999998</v>
      </c>
      <c r="N82" s="46" t="s">
        <v>8</v>
      </c>
      <c r="O82" s="47" t="s">
        <v>3</v>
      </c>
      <c r="P82" s="47" t="s">
        <v>3</v>
      </c>
      <c r="Q82" s="48"/>
      <c r="R82" s="15">
        <f>R80-R81</f>
        <v>64.586775000000003</v>
      </c>
      <c r="T82" s="162"/>
      <c r="U82" s="162"/>
      <c r="V82" s="162"/>
      <c r="W82" s="162"/>
      <c r="X82" s="39"/>
      <c r="Z82" s="126" t="s">
        <v>8</v>
      </c>
      <c r="AA82" s="127" t="s">
        <v>3</v>
      </c>
      <c r="AB82" s="127" t="s">
        <v>3</v>
      </c>
      <c r="AC82" s="128"/>
      <c r="AD82" s="15">
        <f>AD80-AD81</f>
        <v>64.586775000000003</v>
      </c>
      <c r="AF82" s="126" t="s">
        <v>8</v>
      </c>
      <c r="AG82" s="127" t="s">
        <v>3</v>
      </c>
      <c r="AH82" s="127" t="s">
        <v>3</v>
      </c>
      <c r="AI82" s="128"/>
      <c r="AJ82" s="15">
        <f>AJ80-AJ81</f>
        <v>64.586775000000003</v>
      </c>
      <c r="AL82" s="162"/>
      <c r="AM82" s="162"/>
      <c r="AN82" s="162"/>
      <c r="AO82" s="162"/>
      <c r="AP82" s="39"/>
    </row>
    <row r="83" spans="2:42" x14ac:dyDescent="0.25">
      <c r="E83" s="7"/>
      <c r="J83" s="7"/>
      <c r="O83" s="7"/>
    </row>
    <row r="84" spans="2:42" s="1" customFormat="1" x14ac:dyDescent="0.25">
      <c r="B84" s="1" t="s">
        <v>10</v>
      </c>
    </row>
    <row r="86" spans="2:42" s="13" customFormat="1" x14ac:dyDescent="0.25">
      <c r="B86" s="13" t="s">
        <v>55</v>
      </c>
      <c r="E86" s="13" t="s">
        <v>56</v>
      </c>
      <c r="H86" s="13" t="s">
        <v>57</v>
      </c>
      <c r="K86" s="34"/>
      <c r="L86" s="34"/>
      <c r="N86" s="13" t="str">
        <f>N3</f>
        <v>SERVIÇOS GERAIS</v>
      </c>
      <c r="Q86" s="13" t="s">
        <v>58</v>
      </c>
    </row>
    <row r="87" spans="2:42" x14ac:dyDescent="0.25">
      <c r="B87" s="100" t="s">
        <v>10</v>
      </c>
      <c r="C87" s="100" t="s">
        <v>3</v>
      </c>
      <c r="E87" s="100" t="s">
        <v>10</v>
      </c>
      <c r="F87" s="100" t="s">
        <v>3</v>
      </c>
      <c r="H87" s="100" t="s">
        <v>10</v>
      </c>
      <c r="I87" s="100" t="s">
        <v>3</v>
      </c>
      <c r="K87" s="163"/>
      <c r="L87" s="163"/>
      <c r="N87" s="100" t="s">
        <v>10</v>
      </c>
      <c r="O87" s="100" t="s">
        <v>3</v>
      </c>
      <c r="Q87" s="100" t="s">
        <v>10</v>
      </c>
      <c r="R87" s="100" t="s">
        <v>3</v>
      </c>
    </row>
    <row r="88" spans="2:42" x14ac:dyDescent="0.25">
      <c r="B88" s="4" t="s">
        <v>11</v>
      </c>
      <c r="C88" s="45" t="s">
        <v>12</v>
      </c>
      <c r="E88" s="4" t="s">
        <v>11</v>
      </c>
      <c r="F88" s="45" t="s">
        <v>12</v>
      </c>
      <c r="H88" s="4" t="s">
        <v>11</v>
      </c>
      <c r="I88" s="45" t="s">
        <v>12</v>
      </c>
      <c r="K88" s="34"/>
      <c r="L88" s="41"/>
      <c r="N88" s="4" t="s">
        <v>11</v>
      </c>
      <c r="O88" s="45" t="s">
        <v>12</v>
      </c>
      <c r="Q88" s="4" t="s">
        <v>11</v>
      </c>
      <c r="R88" s="45" t="s">
        <v>12</v>
      </c>
    </row>
    <row r="89" spans="2:42" x14ac:dyDescent="0.25">
      <c r="B89" s="4" t="s">
        <v>13</v>
      </c>
      <c r="C89" s="5">
        <f>C5</f>
        <v>1660.18</v>
      </c>
      <c r="E89" s="4" t="s">
        <v>13</v>
      </c>
      <c r="F89" s="5">
        <f>F5</f>
        <v>1799.43</v>
      </c>
      <c r="H89" s="4" t="s">
        <v>13</v>
      </c>
      <c r="I89" s="5">
        <f>I5</f>
        <v>1572.81</v>
      </c>
      <c r="K89" s="34"/>
      <c r="L89" s="37"/>
      <c r="N89" s="4" t="s">
        <v>13</v>
      </c>
      <c r="O89" s="5">
        <f>O5</f>
        <v>1481.56</v>
      </c>
      <c r="Q89" s="4" t="s">
        <v>13</v>
      </c>
      <c r="R89" s="5">
        <f>R5</f>
        <v>4075.1164000000003</v>
      </c>
    </row>
    <row r="90" spans="2:42" x14ac:dyDescent="0.25">
      <c r="B90" s="4" t="s">
        <v>14</v>
      </c>
      <c r="C90" s="5">
        <f>C6</f>
        <v>1275.5461772399999</v>
      </c>
      <c r="E90" s="4" t="s">
        <v>14</v>
      </c>
      <c r="F90" s="5">
        <f>F6</f>
        <v>1382.53445874</v>
      </c>
      <c r="H90" s="4" t="s">
        <v>14</v>
      </c>
      <c r="I90" s="5">
        <f>I6</f>
        <v>1190.7807422399999</v>
      </c>
      <c r="K90" s="34"/>
      <c r="L90" s="37"/>
      <c r="N90" s="4" t="s">
        <v>14</v>
      </c>
      <c r="O90" s="5">
        <f>O6</f>
        <v>1121.6950022399999</v>
      </c>
      <c r="Q90" s="4" t="s">
        <v>14</v>
      </c>
      <c r="R90" s="5">
        <f>R6</f>
        <v>3085.2869269056005</v>
      </c>
    </row>
    <row r="91" spans="2:42" x14ac:dyDescent="0.25">
      <c r="B91" s="4" t="s">
        <v>15</v>
      </c>
      <c r="C91" s="5">
        <v>0</v>
      </c>
      <c r="E91" s="4" t="s">
        <v>15</v>
      </c>
      <c r="F91" s="5">
        <v>0</v>
      </c>
      <c r="H91" s="4" t="s">
        <v>15</v>
      </c>
      <c r="I91" s="5">
        <v>0</v>
      </c>
      <c r="K91" s="34"/>
      <c r="L91" s="37"/>
      <c r="N91" s="4" t="s">
        <v>15</v>
      </c>
      <c r="O91" s="5">
        <v>0</v>
      </c>
      <c r="Q91" s="4" t="s">
        <v>15</v>
      </c>
      <c r="R91" s="5">
        <v>0</v>
      </c>
    </row>
    <row r="92" spans="2:42" x14ac:dyDescent="0.25">
      <c r="B92" s="4" t="s">
        <v>1</v>
      </c>
      <c r="C92" s="5">
        <f>D18</f>
        <v>136.5548</v>
      </c>
      <c r="E92" s="4" t="s">
        <v>1</v>
      </c>
      <c r="F92" s="5">
        <f>H18</f>
        <v>128.19979999999998</v>
      </c>
      <c r="H92" s="4" t="s">
        <v>1</v>
      </c>
      <c r="I92" s="5">
        <f>L18</f>
        <v>141.797</v>
      </c>
      <c r="K92" s="34"/>
      <c r="L92" s="37"/>
      <c r="N92" s="4" t="s">
        <v>1</v>
      </c>
      <c r="O92" s="5">
        <f>T18</f>
        <v>147.27199999999999</v>
      </c>
      <c r="Q92" s="4" t="s">
        <v>1</v>
      </c>
      <c r="R92" s="5">
        <f>X18</f>
        <v>0</v>
      </c>
    </row>
    <row r="93" spans="2:42" x14ac:dyDescent="0.25">
      <c r="B93" s="4" t="s">
        <v>16</v>
      </c>
      <c r="C93" s="5">
        <f>C27</f>
        <v>342.87439999999998</v>
      </c>
      <c r="E93" s="4" t="s">
        <v>16</v>
      </c>
      <c r="F93" s="5">
        <f>F27</f>
        <v>342.87439999999998</v>
      </c>
      <c r="H93" s="4" t="s">
        <v>16</v>
      </c>
      <c r="I93" s="5">
        <f>I27</f>
        <v>342.87439999999998</v>
      </c>
      <c r="K93" s="34"/>
      <c r="L93" s="37"/>
      <c r="N93" s="4" t="s">
        <v>16</v>
      </c>
      <c r="O93" s="5">
        <f>O27</f>
        <v>342.87439999999998</v>
      </c>
      <c r="Q93" s="4" t="s">
        <v>16</v>
      </c>
      <c r="R93" s="5">
        <f>R27</f>
        <v>342.87439999999998</v>
      </c>
    </row>
    <row r="94" spans="2:42" x14ac:dyDescent="0.25">
      <c r="B94" s="4" t="s">
        <v>17</v>
      </c>
      <c r="C94" s="5">
        <f>C34</f>
        <v>132.47999999999999</v>
      </c>
      <c r="E94" s="4" t="s">
        <v>17</v>
      </c>
      <c r="F94" s="5">
        <f>F34</f>
        <v>132.47999999999999</v>
      </c>
      <c r="H94" s="4" t="s">
        <v>17</v>
      </c>
      <c r="I94" s="5">
        <f>I34</f>
        <v>132.47999999999999</v>
      </c>
      <c r="K94" s="34"/>
      <c r="L94" s="37"/>
      <c r="N94" s="4" t="s">
        <v>17</v>
      </c>
      <c r="O94" s="5">
        <f>O34</f>
        <v>132.47999999999999</v>
      </c>
      <c r="Q94" s="4" t="s">
        <v>17</v>
      </c>
      <c r="R94" s="5">
        <f>R34</f>
        <v>132.47999999999999</v>
      </c>
    </row>
    <row r="95" spans="2:42" ht="31.5" x14ac:dyDescent="0.25">
      <c r="B95" s="4" t="s">
        <v>18</v>
      </c>
      <c r="C95" s="5">
        <f>C43</f>
        <v>14.62</v>
      </c>
      <c r="E95" s="6" t="s">
        <v>18</v>
      </c>
      <c r="F95" s="5">
        <f>F43</f>
        <v>14.62</v>
      </c>
      <c r="H95" s="4" t="s">
        <v>18</v>
      </c>
      <c r="I95" s="5">
        <f>I43</f>
        <v>14.62</v>
      </c>
      <c r="K95" s="34"/>
      <c r="L95" s="37"/>
      <c r="N95" s="4" t="s">
        <v>18</v>
      </c>
      <c r="O95" s="5">
        <f>O43</f>
        <v>14.62</v>
      </c>
      <c r="Q95" s="4" t="s">
        <v>18</v>
      </c>
      <c r="R95" s="5">
        <f>R43</f>
        <v>14.62</v>
      </c>
    </row>
    <row r="96" spans="2:42" s="22" customFormat="1" ht="34.5" customHeight="1" x14ac:dyDescent="0.25">
      <c r="B96" s="6" t="s">
        <v>46</v>
      </c>
      <c r="C96" s="23">
        <f>C52</f>
        <v>32.049999999999997</v>
      </c>
      <c r="E96" s="4" t="s">
        <v>46</v>
      </c>
      <c r="F96" s="23">
        <f>F52</f>
        <v>32.049999999999997</v>
      </c>
      <c r="H96" s="6" t="s">
        <v>46</v>
      </c>
      <c r="I96" s="23">
        <f>I52</f>
        <v>32.049999999999997</v>
      </c>
      <c r="K96" s="34"/>
      <c r="L96" s="37"/>
      <c r="N96" s="6" t="s">
        <v>46</v>
      </c>
      <c r="O96" s="23">
        <f>O52</f>
        <v>32.049999999999997</v>
      </c>
      <c r="Q96" s="6" t="s">
        <v>46</v>
      </c>
      <c r="R96" s="23">
        <f>R52</f>
        <v>32.049999999999997</v>
      </c>
    </row>
    <row r="97" spans="2:18" x14ac:dyDescent="0.25">
      <c r="B97" s="4" t="s">
        <v>19</v>
      </c>
      <c r="C97" s="5">
        <f>C62</f>
        <v>14.04</v>
      </c>
      <c r="E97" s="4" t="s">
        <v>19</v>
      </c>
      <c r="F97" s="5">
        <f>F62</f>
        <v>14.04</v>
      </c>
      <c r="H97" s="4" t="s">
        <v>19</v>
      </c>
      <c r="I97" s="5">
        <f>I62</f>
        <v>14.04</v>
      </c>
      <c r="K97" s="49"/>
      <c r="L97" s="53"/>
      <c r="N97" s="4" t="s">
        <v>19</v>
      </c>
      <c r="O97" s="5">
        <f>O62</f>
        <v>14.04</v>
      </c>
      <c r="Q97" s="4" t="s">
        <v>19</v>
      </c>
      <c r="R97" s="5">
        <f>R62</f>
        <v>14.04</v>
      </c>
    </row>
    <row r="98" spans="2:18" x14ac:dyDescent="0.25">
      <c r="B98" s="4" t="s">
        <v>20</v>
      </c>
      <c r="C98" s="5">
        <f>C70</f>
        <v>25.903333333333332</v>
      </c>
      <c r="E98" s="4" t="s">
        <v>20</v>
      </c>
      <c r="F98" s="5">
        <f>F70</f>
        <v>25.903333333333332</v>
      </c>
      <c r="H98" s="4" t="s">
        <v>20</v>
      </c>
      <c r="I98" s="5">
        <f>I70</f>
        <v>25.903333333333332</v>
      </c>
      <c r="K98" s="34"/>
      <c r="L98" s="37"/>
      <c r="N98" s="4" t="s">
        <v>20</v>
      </c>
      <c r="O98" s="5">
        <f>O70</f>
        <v>25.903333333333332</v>
      </c>
      <c r="Q98" s="4" t="s">
        <v>20</v>
      </c>
      <c r="R98" s="5">
        <f>R69</f>
        <v>155.41999999999999</v>
      </c>
    </row>
    <row r="99" spans="2:18" x14ac:dyDescent="0.25">
      <c r="B99" s="4" t="s">
        <v>21</v>
      </c>
      <c r="C99" s="5">
        <f>F82</f>
        <v>64.586775000000003</v>
      </c>
      <c r="E99" s="4" t="s">
        <v>21</v>
      </c>
      <c r="F99" s="5">
        <f>L82</f>
        <v>68.216774999999998</v>
      </c>
      <c r="H99" s="4" t="s">
        <v>21</v>
      </c>
      <c r="I99" s="5">
        <f>R82</f>
        <v>64.586775000000003</v>
      </c>
      <c r="K99" s="34"/>
      <c r="L99" s="37"/>
      <c r="N99" s="4" t="s">
        <v>21</v>
      </c>
      <c r="O99" s="5">
        <f>AD82</f>
        <v>64.586775000000003</v>
      </c>
      <c r="Q99" s="4" t="s">
        <v>21</v>
      </c>
      <c r="R99" s="5">
        <f>AJ82</f>
        <v>64.586775000000003</v>
      </c>
    </row>
    <row r="100" spans="2:18" x14ac:dyDescent="0.25">
      <c r="B100" s="14" t="s">
        <v>22</v>
      </c>
      <c r="C100" s="15">
        <f>SUM(C89:C99)</f>
        <v>3698.8354855733332</v>
      </c>
      <c r="E100" s="14" t="s">
        <v>22</v>
      </c>
      <c r="F100" s="15">
        <f>SUM(F89:F99)</f>
        <v>3940.348767073333</v>
      </c>
      <c r="H100" s="14" t="s">
        <v>22</v>
      </c>
      <c r="I100" s="15">
        <f>SUM(I89:I99)</f>
        <v>3531.9422505733332</v>
      </c>
      <c r="K100" s="34"/>
      <c r="L100" s="37"/>
      <c r="N100" s="14" t="s">
        <v>22</v>
      </c>
      <c r="O100" s="15">
        <f>SUM(O89:O99)</f>
        <v>3377.0815105733336</v>
      </c>
      <c r="Q100" s="14" t="s">
        <v>22</v>
      </c>
      <c r="R100" s="15">
        <f>SUM(R89:R99)</f>
        <v>7916.4745019055999</v>
      </c>
    </row>
    <row r="101" spans="2:18" x14ac:dyDescent="0.25">
      <c r="E101" s="16"/>
      <c r="F101" s="17"/>
      <c r="K101" s="51"/>
      <c r="L101" s="39"/>
    </row>
    <row r="102" spans="2:18" x14ac:dyDescent="0.25">
      <c r="E102" s="9"/>
      <c r="F102" s="9"/>
    </row>
    <row r="103" spans="2:18" x14ac:dyDescent="0.25">
      <c r="B103" s="9"/>
      <c r="C103" s="9"/>
      <c r="E103" s="13"/>
      <c r="F103" s="13" t="s">
        <v>0</v>
      </c>
      <c r="H103" s="9"/>
      <c r="I103" s="9"/>
      <c r="M103" s="9"/>
      <c r="N103" s="9"/>
      <c r="O103" s="9"/>
      <c r="Q103" s="9"/>
      <c r="R103" s="9"/>
    </row>
    <row r="104" spans="2:18" s="9" customFormat="1" x14ac:dyDescent="0.25">
      <c r="B104" s="13"/>
      <c r="C104" s="13"/>
      <c r="E104" s="13"/>
      <c r="F104" s="13"/>
      <c r="H104" s="2"/>
      <c r="I104" s="2"/>
      <c r="M104" s="2"/>
      <c r="N104" s="2"/>
      <c r="O104" s="2"/>
      <c r="Q104" s="2"/>
      <c r="R104" s="2"/>
    </row>
    <row r="105" spans="2:18" x14ac:dyDescent="0.25">
      <c r="B105" s="13"/>
      <c r="C105" s="13"/>
      <c r="D105" s="13"/>
      <c r="E105" s="13"/>
      <c r="F105" s="13"/>
      <c r="G105" s="13"/>
    </row>
    <row r="106" spans="2:18" x14ac:dyDescent="0.25">
      <c r="B106" s="13"/>
      <c r="C106" s="20"/>
      <c r="D106" s="13"/>
      <c r="E106" s="13"/>
      <c r="F106" s="13"/>
      <c r="G106" s="13"/>
    </row>
    <row r="107" spans="2:18" x14ac:dyDescent="0.25">
      <c r="B107" s="13"/>
      <c r="C107" s="20"/>
      <c r="D107" s="13"/>
      <c r="E107" s="13"/>
      <c r="F107" s="13"/>
      <c r="G107" s="13"/>
    </row>
    <row r="108" spans="2:18" x14ac:dyDescent="0.25">
      <c r="B108" s="13"/>
      <c r="C108" s="20"/>
      <c r="D108" s="13"/>
      <c r="E108" s="13"/>
      <c r="F108" s="13"/>
      <c r="G108" s="13"/>
    </row>
    <row r="109" spans="2:18" x14ac:dyDescent="0.25">
      <c r="B109" s="13"/>
      <c r="C109" s="20"/>
      <c r="D109" s="13"/>
      <c r="E109" s="13"/>
      <c r="F109" s="13"/>
      <c r="G109" s="13"/>
    </row>
    <row r="110" spans="2:18" x14ac:dyDescent="0.25">
      <c r="B110" s="13"/>
      <c r="C110" s="20"/>
      <c r="D110" s="13"/>
      <c r="E110" s="13"/>
      <c r="F110" s="13"/>
      <c r="G110" s="13"/>
    </row>
    <row r="111" spans="2:18" x14ac:dyDescent="0.25">
      <c r="B111" s="13"/>
      <c r="C111" s="20"/>
      <c r="D111" s="13"/>
      <c r="E111" s="13"/>
      <c r="F111" s="13"/>
      <c r="G111" s="13"/>
    </row>
    <row r="112" spans="2:18" x14ac:dyDescent="0.25">
      <c r="B112" s="13"/>
      <c r="C112" s="20"/>
      <c r="D112" s="13"/>
      <c r="E112" s="13"/>
      <c r="F112" s="13"/>
      <c r="G112" s="13"/>
    </row>
    <row r="113" spans="2:7" x14ac:dyDescent="0.25">
      <c r="B113" s="13"/>
      <c r="C113" s="20"/>
      <c r="D113" s="13"/>
      <c r="E113" s="13"/>
      <c r="F113" s="13"/>
      <c r="G113" s="13"/>
    </row>
    <row r="114" spans="2:7" x14ac:dyDescent="0.25">
      <c r="B114" s="13"/>
      <c r="C114" s="20"/>
      <c r="D114" s="13"/>
      <c r="E114" s="13"/>
      <c r="F114" s="13"/>
      <c r="G114" s="13"/>
    </row>
    <row r="115" spans="2:7" x14ac:dyDescent="0.25">
      <c r="B115" s="13"/>
      <c r="C115" s="20"/>
      <c r="D115" s="13"/>
      <c r="E115" s="13"/>
      <c r="F115" s="13"/>
      <c r="G115" s="13"/>
    </row>
    <row r="116" spans="2:7" x14ac:dyDescent="0.25">
      <c r="B116" s="13"/>
      <c r="C116" s="20"/>
      <c r="D116" s="13"/>
      <c r="E116" s="13"/>
      <c r="F116" s="13"/>
      <c r="G116" s="13"/>
    </row>
    <row r="117" spans="2:7" x14ac:dyDescent="0.25">
      <c r="B117" s="13"/>
      <c r="C117" s="20"/>
      <c r="D117" s="13"/>
      <c r="E117" s="13"/>
      <c r="F117" s="13"/>
      <c r="G117" s="13"/>
    </row>
    <row r="118" spans="2:7" x14ac:dyDescent="0.25">
      <c r="B118" s="13"/>
      <c r="C118" s="20"/>
      <c r="D118" s="13"/>
      <c r="E118" s="13"/>
      <c r="F118" s="13"/>
      <c r="G118" s="13"/>
    </row>
    <row r="119" spans="2:7" x14ac:dyDescent="0.25">
      <c r="B119" s="13"/>
      <c r="C119" s="13"/>
      <c r="D119" s="13"/>
      <c r="E119" s="13"/>
      <c r="F119" s="13"/>
      <c r="G119" s="13"/>
    </row>
    <row r="120" spans="2:7" x14ac:dyDescent="0.25">
      <c r="B120" s="13"/>
      <c r="C120" s="13"/>
      <c r="D120" s="13"/>
      <c r="E120" s="13"/>
      <c r="F120" s="13"/>
      <c r="G120" s="13"/>
    </row>
    <row r="121" spans="2:7" x14ac:dyDescent="0.25">
      <c r="B121" s="13"/>
      <c r="C121" s="13"/>
      <c r="D121" s="13"/>
      <c r="E121" s="13"/>
      <c r="F121" s="13"/>
      <c r="G121" s="13"/>
    </row>
    <row r="122" spans="2:7" x14ac:dyDescent="0.25">
      <c r="B122" s="13"/>
      <c r="C122" s="13"/>
      <c r="D122" s="13"/>
      <c r="E122" s="13"/>
      <c r="F122" s="13"/>
      <c r="G122" s="13"/>
    </row>
    <row r="123" spans="2:7" x14ac:dyDescent="0.25">
      <c r="B123" s="13"/>
      <c r="C123" s="13"/>
      <c r="D123" s="13"/>
      <c r="E123" s="13"/>
      <c r="F123" s="13"/>
      <c r="G123" s="13"/>
    </row>
    <row r="124" spans="2:7" x14ac:dyDescent="0.25">
      <c r="B124" s="13"/>
      <c r="C124" s="13"/>
      <c r="D124" s="13"/>
      <c r="E124" s="13"/>
      <c r="F124" s="13"/>
      <c r="G124" s="13"/>
    </row>
    <row r="125" spans="2:7" x14ac:dyDescent="0.25">
      <c r="B125" s="13"/>
      <c r="C125" s="13"/>
      <c r="D125" s="13"/>
      <c r="E125" s="13"/>
      <c r="F125" s="13"/>
      <c r="G125" s="13"/>
    </row>
    <row r="126" spans="2:7" x14ac:dyDescent="0.25">
      <c r="B126" s="13"/>
      <c r="C126" s="13"/>
      <c r="D126" s="13"/>
      <c r="G126" s="13"/>
    </row>
    <row r="127" spans="2:7" x14ac:dyDescent="0.25">
      <c r="D127" s="13"/>
      <c r="G127" s="13"/>
    </row>
  </sheetData>
  <mergeCells count="87">
    <mergeCell ref="Q4:R4"/>
    <mergeCell ref="B13:D13"/>
    <mergeCell ref="F13:H13"/>
    <mergeCell ref="J13:L13"/>
    <mergeCell ref="N13:P13"/>
    <mergeCell ref="R13:T13"/>
    <mergeCell ref="B4:C4"/>
    <mergeCell ref="E4:F4"/>
    <mergeCell ref="H4:I4"/>
    <mergeCell ref="K4:L4"/>
    <mergeCell ref="N4:O4"/>
    <mergeCell ref="Q32:R32"/>
    <mergeCell ref="V13:X13"/>
    <mergeCell ref="B23:C23"/>
    <mergeCell ref="E23:F23"/>
    <mergeCell ref="H23:I23"/>
    <mergeCell ref="K23:L23"/>
    <mergeCell ref="N23:O23"/>
    <mergeCell ref="Q23:R23"/>
    <mergeCell ref="B32:C32"/>
    <mergeCell ref="E32:F32"/>
    <mergeCell ref="H32:I32"/>
    <mergeCell ref="K32:L32"/>
    <mergeCell ref="N32:O32"/>
    <mergeCell ref="Q48:R48"/>
    <mergeCell ref="B39:C39"/>
    <mergeCell ref="E39:F39"/>
    <mergeCell ref="H39:I39"/>
    <mergeCell ref="K39:L39"/>
    <mergeCell ref="N39:O39"/>
    <mergeCell ref="Q39:R39"/>
    <mergeCell ref="B48:C48"/>
    <mergeCell ref="E48:F48"/>
    <mergeCell ref="H48:I48"/>
    <mergeCell ref="K48:L48"/>
    <mergeCell ref="N48:O4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AL75:AP75"/>
    <mergeCell ref="B76:F76"/>
    <mergeCell ref="H76:L76"/>
    <mergeCell ref="N76:R76"/>
    <mergeCell ref="T76:X76"/>
    <mergeCell ref="Z76:AD76"/>
    <mergeCell ref="AF76:AJ76"/>
    <mergeCell ref="AL76:AP76"/>
    <mergeCell ref="B75:F75"/>
    <mergeCell ref="H75:L75"/>
    <mergeCell ref="N75:R75"/>
    <mergeCell ref="T75:X75"/>
    <mergeCell ref="Z75:AD75"/>
    <mergeCell ref="AF75:AJ75"/>
    <mergeCell ref="AF82:AI82"/>
    <mergeCell ref="AL82:AO82"/>
    <mergeCell ref="AL80:AO80"/>
    <mergeCell ref="B81:E81"/>
    <mergeCell ref="H81:K81"/>
    <mergeCell ref="T81:W81"/>
    <mergeCell ref="Z81:AC81"/>
    <mergeCell ref="AF81:AI81"/>
    <mergeCell ref="AL81:AO81"/>
    <mergeCell ref="B80:E80"/>
    <mergeCell ref="H80:K80"/>
    <mergeCell ref="N80:Q80"/>
    <mergeCell ref="T80:W80"/>
    <mergeCell ref="Z80:AC80"/>
    <mergeCell ref="AF80:AI80"/>
    <mergeCell ref="Q87:R87"/>
    <mergeCell ref="B82:E82"/>
    <mergeCell ref="H82:K82"/>
    <mergeCell ref="T82:W82"/>
    <mergeCell ref="Z82:AC82"/>
    <mergeCell ref="B87:C87"/>
    <mergeCell ref="E87:F87"/>
    <mergeCell ref="H87:I87"/>
    <mergeCell ref="K87:L87"/>
    <mergeCell ref="N87:O87"/>
  </mergeCells>
  <pageMargins left="0.511811024" right="0.511811024" top="0.78740157499999996" bottom="0.78740157499999996" header="0.31496062000000002" footer="0.31496062000000002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BASE DE CÁLCULO</vt:lpstr>
      <vt:lpstr>OBSERVAÇÕES</vt:lpstr>
      <vt:lpstr>PLANILHA PARA ORÇAMENTO</vt:lpstr>
      <vt:lpstr>PARA IMPRESSÃO</vt:lpstr>
      <vt:lpstr>'BASE DE CÁLCULO'!Area_de_impressao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Rodrigo Bráis</dc:creator>
  <cp:lastModifiedBy>Everton Rodrigo Bráis</cp:lastModifiedBy>
  <cp:lastPrinted>2024-01-19T12:35:29Z</cp:lastPrinted>
  <dcterms:created xsi:type="dcterms:W3CDTF">2021-11-22T12:07:42Z</dcterms:created>
  <dcterms:modified xsi:type="dcterms:W3CDTF">2024-03-18T20:05:35Z</dcterms:modified>
</cp:coreProperties>
</file>